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2"/>
  <workbookPr defaultThemeVersion="124226"/>
  <mc:AlternateContent xmlns:mc="http://schemas.openxmlformats.org/markup-compatibility/2006">
    <mc:Choice Requires="x15">
      <x15ac:absPath xmlns:x15ac="http://schemas.microsoft.com/office/spreadsheetml/2010/11/ac" url="D:\Для _сети\депутатська діяльність\10 сесія\255\"/>
    </mc:Choice>
  </mc:AlternateContent>
  <xr:revisionPtr revIDLastSave="0" documentId="8_{61218BC0-8E2B-45AD-B25C-06E2B6497B90}" xr6:coauthVersionLast="36" xr6:coauthVersionMax="36" xr10:uidLastSave="{00000000-0000-0000-0000-000000000000}"/>
  <bookViews>
    <workbookView xWindow="0" yWindow="0" windowWidth="19200" windowHeight="12180"/>
  </bookViews>
  <sheets>
    <sheet name="3 додаток" sheetId="32" r:id="rId1"/>
  </sheets>
  <definedNames>
    <definedName name="_xlnm.Print_Area" localSheetId="0">'3 додаток'!$B$1:$J$451</definedName>
  </definedNames>
  <calcPr calcId="191029"/>
</workbook>
</file>

<file path=xl/calcChain.xml><?xml version="1.0" encoding="utf-8"?>
<calcChain xmlns="http://schemas.openxmlformats.org/spreadsheetml/2006/main">
  <c r="H43" i="32" l="1"/>
  <c r="G43" i="32"/>
  <c r="J337" i="32"/>
  <c r="J333" i="32"/>
  <c r="I337" i="32"/>
  <c r="I333" i="32"/>
  <c r="I197" i="32"/>
  <c r="J274" i="32"/>
  <c r="I274" i="32"/>
  <c r="J273" i="32"/>
  <c r="J272" i="32" s="1"/>
  <c r="I273" i="32"/>
  <c r="I150" i="32"/>
  <c r="G33" i="32"/>
  <c r="G51" i="32" s="1"/>
  <c r="G204" i="32"/>
  <c r="I363" i="32"/>
  <c r="G440" i="32"/>
  <c r="G435" i="32"/>
  <c r="G431" i="32" s="1"/>
  <c r="G443" i="32" s="1"/>
  <c r="I413" i="32"/>
  <c r="I412" i="32"/>
  <c r="I405" i="32"/>
  <c r="I414" i="32" s="1"/>
  <c r="G321" i="32"/>
  <c r="G309" i="32"/>
  <c r="G305" i="32"/>
  <c r="G289" i="32"/>
  <c r="G288" i="32"/>
  <c r="I403" i="32"/>
  <c r="I401" i="32"/>
  <c r="I398" i="32" s="1"/>
  <c r="G402" i="32"/>
  <c r="G401" i="32" s="1"/>
  <c r="G399" i="32"/>
  <c r="G295" i="32"/>
  <c r="G269" i="32"/>
  <c r="G267" i="32" s="1"/>
  <c r="F571" i="32"/>
  <c r="J448" i="32"/>
  <c r="I448" i="32"/>
  <c r="H448" i="32"/>
  <c r="G448" i="32"/>
  <c r="J435" i="32"/>
  <c r="J431" i="32" s="1"/>
  <c r="J443" i="32" s="1"/>
  <c r="I435" i="32"/>
  <c r="I431" i="32"/>
  <c r="H435" i="32"/>
  <c r="H431" i="32"/>
  <c r="H443" i="32" s="1"/>
  <c r="J424" i="32"/>
  <c r="I424" i="32"/>
  <c r="H424" i="32"/>
  <c r="H422" i="32"/>
  <c r="G424" i="32"/>
  <c r="G422" i="32"/>
  <c r="J422" i="32"/>
  <c r="I422" i="32"/>
  <c r="J419" i="32"/>
  <c r="J417" i="32"/>
  <c r="G417" i="32"/>
  <c r="J405" i="32"/>
  <c r="G405" i="32"/>
  <c r="J401" i="32"/>
  <c r="J398" i="32" s="1"/>
  <c r="J414" i="32" s="1"/>
  <c r="H401" i="32"/>
  <c r="H398" i="32" s="1"/>
  <c r="H414" i="32" s="1"/>
  <c r="H392" i="32"/>
  <c r="H390" i="32"/>
  <c r="H389" i="32" s="1"/>
  <c r="G390" i="32"/>
  <c r="G389" i="32" s="1"/>
  <c r="I386" i="32"/>
  <c r="H364" i="32"/>
  <c r="H363" i="32"/>
  <c r="J363" i="32"/>
  <c r="G363" i="32"/>
  <c r="J339" i="32"/>
  <c r="J338" i="32" s="1"/>
  <c r="I339" i="32"/>
  <c r="I338" i="32" s="1"/>
  <c r="H339" i="32"/>
  <c r="H338" i="32" s="1"/>
  <c r="G339" i="32"/>
  <c r="G338" i="32"/>
  <c r="J321" i="32"/>
  <c r="I321" i="32"/>
  <c r="H328" i="32"/>
  <c r="H321" i="32"/>
  <c r="I327" i="32"/>
  <c r="G319" i="32"/>
  <c r="I316" i="32"/>
  <c r="I312" i="32"/>
  <c r="I311" i="32" s="1"/>
  <c r="J312" i="32"/>
  <c r="J311" i="32" s="1"/>
  <c r="H312" i="32"/>
  <c r="H311" i="32" s="1"/>
  <c r="G312" i="32"/>
  <c r="G311" i="32" s="1"/>
  <c r="G394" i="32" s="1"/>
  <c r="J304" i="32"/>
  <c r="I304" i="32"/>
  <c r="H304" i="32"/>
  <c r="H297" i="32" s="1"/>
  <c r="J298" i="32"/>
  <c r="I298" i="32"/>
  <c r="I297" i="32" s="1"/>
  <c r="H298" i="32"/>
  <c r="G298" i="32"/>
  <c r="J291" i="32"/>
  <c r="H291" i="32"/>
  <c r="G291" i="32"/>
  <c r="H288" i="32"/>
  <c r="I285" i="32"/>
  <c r="J282" i="32"/>
  <c r="I282" i="32"/>
  <c r="I272" i="32"/>
  <c r="J267" i="32"/>
  <c r="I267" i="32"/>
  <c r="H267" i="32"/>
  <c r="G255" i="32"/>
  <c r="G216" i="32" s="1"/>
  <c r="H253" i="32"/>
  <c r="H216" i="32" s="1"/>
  <c r="H182" i="32" s="1"/>
  <c r="G208" i="32"/>
  <c r="G199" i="32" s="1"/>
  <c r="G182" i="32" s="1"/>
  <c r="J199" i="32"/>
  <c r="I199" i="32"/>
  <c r="H199" i="32"/>
  <c r="J197" i="32"/>
  <c r="J182" i="32" s="1"/>
  <c r="J183" i="32"/>
  <c r="I183" i="32"/>
  <c r="I182" i="32" s="1"/>
  <c r="H183" i="32"/>
  <c r="G183" i="32"/>
  <c r="J171" i="32"/>
  <c r="I171" i="32"/>
  <c r="H171" i="32"/>
  <c r="G171" i="32"/>
  <c r="J165" i="32"/>
  <c r="I165" i="32"/>
  <c r="H165" i="32"/>
  <c r="G165" i="32"/>
  <c r="J158" i="32"/>
  <c r="I158" i="32"/>
  <c r="H158" i="32"/>
  <c r="G158" i="32"/>
  <c r="H151" i="32"/>
  <c r="H150" i="32" s="1"/>
  <c r="H179" i="32" s="1"/>
  <c r="G151" i="32"/>
  <c r="G150" i="32" s="1"/>
  <c r="G179" i="32" s="1"/>
  <c r="J150" i="32"/>
  <c r="J146" i="32"/>
  <c r="I146" i="32"/>
  <c r="H146" i="32"/>
  <c r="G146" i="32"/>
  <c r="J140" i="32"/>
  <c r="J138" i="32" s="1"/>
  <c r="I140" i="32"/>
  <c r="I138" i="32" s="1"/>
  <c r="H140" i="32"/>
  <c r="G140" i="32"/>
  <c r="J130" i="32"/>
  <c r="J143" i="32" s="1"/>
  <c r="I130" i="32"/>
  <c r="H130" i="32"/>
  <c r="G130" i="32"/>
  <c r="H127" i="32"/>
  <c r="G127" i="32"/>
  <c r="J116" i="32"/>
  <c r="J125" i="32" s="1"/>
  <c r="I116" i="32"/>
  <c r="H116" i="32"/>
  <c r="G116" i="32"/>
  <c r="J109" i="32"/>
  <c r="I109" i="32"/>
  <c r="H109" i="32"/>
  <c r="G109" i="32"/>
  <c r="J99" i="32"/>
  <c r="I99" i="32"/>
  <c r="H99" i="32"/>
  <c r="G99" i="32"/>
  <c r="J95" i="32"/>
  <c r="I95" i="32"/>
  <c r="H95" i="32"/>
  <c r="G95" i="32"/>
  <c r="J84" i="32"/>
  <c r="I84" i="32"/>
  <c r="H84" i="32"/>
  <c r="G84" i="32"/>
  <c r="J82" i="32"/>
  <c r="I82" i="32"/>
  <c r="H82" i="32"/>
  <c r="G82" i="32"/>
  <c r="H80" i="32"/>
  <c r="G80" i="32"/>
  <c r="J71" i="32"/>
  <c r="H71" i="32"/>
  <c r="G71" i="32"/>
  <c r="H67" i="32"/>
  <c r="G67" i="32"/>
  <c r="J62" i="32"/>
  <c r="H62" i="32"/>
  <c r="G62" i="32"/>
  <c r="G54" i="32" s="1"/>
  <c r="G125" i="32" s="1"/>
  <c r="J55" i="32"/>
  <c r="J54" i="32"/>
  <c r="I54" i="32"/>
  <c r="J43" i="32"/>
  <c r="I43" i="32"/>
  <c r="J38" i="32"/>
  <c r="I38" i="32"/>
  <c r="I51" i="32" s="1"/>
  <c r="H38" i="32"/>
  <c r="G38" i="32"/>
  <c r="J33" i="32"/>
  <c r="J51" i="32" s="1"/>
  <c r="H33" i="32"/>
  <c r="J27" i="32"/>
  <c r="I27" i="32"/>
  <c r="H27" i="32"/>
  <c r="G27" i="32"/>
  <c r="J24" i="32"/>
  <c r="H24" i="32"/>
  <c r="H29" i="32" s="1"/>
  <c r="G24" i="32"/>
  <c r="H22" i="32"/>
  <c r="G22" i="32"/>
  <c r="G29" i="32" s="1"/>
  <c r="J17" i="32"/>
  <c r="H17" i="32"/>
  <c r="G17" i="32"/>
  <c r="H15" i="32"/>
  <c r="G15" i="32"/>
  <c r="J13" i="32"/>
  <c r="I13" i="32"/>
  <c r="H13" i="32"/>
  <c r="G13" i="32"/>
  <c r="H143" i="32"/>
  <c r="I443" i="32"/>
  <c r="H54" i="32"/>
  <c r="H125" i="32"/>
  <c r="G304" i="32"/>
  <c r="I125" i="32"/>
  <c r="I29" i="32"/>
  <c r="J29" i="32"/>
  <c r="H51" i="32"/>
  <c r="G143" i="32"/>
  <c r="I179" i="32"/>
  <c r="J179" i="32"/>
  <c r="G297" i="32"/>
  <c r="J297" i="32"/>
  <c r="H449" i="32" l="1"/>
  <c r="I394" i="32"/>
  <c r="J394" i="32"/>
  <c r="H394" i="32"/>
  <c r="J449" i="32"/>
  <c r="G398" i="32"/>
  <c r="G414" i="32" s="1"/>
  <c r="G449" i="32" s="1"/>
  <c r="I143" i="32"/>
  <c r="I449" i="32" s="1"/>
  <c r="K449" i="32" l="1"/>
</calcChain>
</file>

<file path=xl/sharedStrings.xml><?xml version="1.0" encoding="utf-8"?>
<sst xmlns="http://schemas.openxmlformats.org/spreadsheetml/2006/main" count="934" uniqueCount="587">
  <si>
    <t>Спеціальний фонд</t>
  </si>
  <si>
    <t>Х</t>
  </si>
  <si>
    <t>УСЬОГО</t>
  </si>
  <si>
    <t>7370</t>
  </si>
  <si>
    <t>0490</t>
  </si>
  <si>
    <t>Реалізація інших заходів щодо соціально-економічного розвитку територій</t>
  </si>
  <si>
    <t>Разом</t>
  </si>
  <si>
    <t>1216030</t>
  </si>
  <si>
    <t>6030</t>
  </si>
  <si>
    <t>0620</t>
  </si>
  <si>
    <t>Організація благоустрою населених пунктів</t>
  </si>
  <si>
    <t>в тому числі за напрямами:</t>
  </si>
  <si>
    <t>Інші заходи, пов'язані з економічною діяльністю</t>
  </si>
  <si>
    <t>1217370</t>
  </si>
  <si>
    <t>в частині видатків, пов"язаних з управлінням майном комунальної власності (технічна інвентарізація, виготовлення технічного паспорту, експертна оцінка, експертний висновок, опублікування оголошень в засобах масової інформації, тощо)</t>
  </si>
  <si>
    <t>1217330</t>
  </si>
  <si>
    <t>7330</t>
  </si>
  <si>
    <t>0443</t>
  </si>
  <si>
    <t>Будівництво інших об'єктів соціальної та виробничої інфраструктури комунальної власності</t>
  </si>
  <si>
    <t>1216040</t>
  </si>
  <si>
    <t>6040</t>
  </si>
  <si>
    <t>Заходи, пов’язані з поліпшенням питної води</t>
  </si>
  <si>
    <t>Реконструкція будівлі "Центру надання адміністративних послуг" за адресою вул.Дружби Народів, 35-В  в м.Южноукраїнськ Миколаївської області</t>
  </si>
  <si>
    <t>1216090</t>
  </si>
  <si>
    <t>6090</t>
  </si>
  <si>
    <t>0640</t>
  </si>
  <si>
    <t>Інша діяльність у сфері житлово-комунального господарства</t>
  </si>
  <si>
    <t>8340</t>
  </si>
  <si>
    <t>0540</t>
  </si>
  <si>
    <t>Природоохоронні заходи за рахунок цільових фондів</t>
  </si>
  <si>
    <t>1216011</t>
  </si>
  <si>
    <t>6011</t>
  </si>
  <si>
    <t>Експлуатація та технічне обслуговування житлового фонду</t>
  </si>
  <si>
    <t xml:space="preserve">Капітальний ремонт ліфтів житлових будинків за відповідними адресами </t>
  </si>
  <si>
    <t xml:space="preserve">Капітальний ремонт покрівель  житлових будинків за відповідними адресами </t>
  </si>
  <si>
    <t>Виконавчий комітет Южноукраїнської міської ради</t>
  </si>
  <si>
    <t>0200000</t>
  </si>
  <si>
    <t>0210000</t>
  </si>
  <si>
    <t>0210180</t>
  </si>
  <si>
    <t>0180</t>
  </si>
  <si>
    <t>0133</t>
  </si>
  <si>
    <t>Інша діяльність у сфері державного управління</t>
  </si>
  <si>
    <t>висвітлення діяльності депутатів Южноукраїнської міської ради через засоби масової інформації</t>
  </si>
  <si>
    <t>грн.</t>
  </si>
  <si>
    <t>0217680</t>
  </si>
  <si>
    <t>7680</t>
  </si>
  <si>
    <t>Членські внески до асоціацій органів місцевого самоврядування</t>
  </si>
  <si>
    <t>Міська програма щодо організації мобілізаційної роботи та територіальної оборони в м.Южноукраїнську на 2018-2021 роки</t>
  </si>
  <si>
    <t>0218220</t>
  </si>
  <si>
    <t>8220</t>
  </si>
  <si>
    <t>0380</t>
  </si>
  <si>
    <t>Заходи та роботи з мобілізаційної підготовки місцевого значення</t>
  </si>
  <si>
    <t>0600000</t>
  </si>
  <si>
    <t>Управління освіти Южноукраїнської міської ради</t>
  </si>
  <si>
    <t>0610000</t>
  </si>
  <si>
    <t>Програма розвитку освіти в м.Южноукраїнську на 2016-2020 роки</t>
  </si>
  <si>
    <t>0800000</t>
  </si>
  <si>
    <t>Департамент соціальних питань та охорони здоров'я Южноукраїнської міської ради</t>
  </si>
  <si>
    <t>0810000</t>
  </si>
  <si>
    <t>Міська комплексна Програма «Охорона здоров`я в місті Южноукраїнську» на  2017-2022 роки</t>
  </si>
  <si>
    <t>0812141</t>
  </si>
  <si>
    <t>2141</t>
  </si>
  <si>
    <t>0763</t>
  </si>
  <si>
    <t>Програми і централізовані заходи з імунопрофілактики</t>
  </si>
  <si>
    <t>0812142</t>
  </si>
  <si>
    <t>2142</t>
  </si>
  <si>
    <t xml:space="preserve">Програми і централізовані заходи боротьби з туберкульозом </t>
  </si>
  <si>
    <t>в частині заходів протидії  захворюванню на туберкульоз, в тому числі:</t>
  </si>
  <si>
    <t>матеріальний супровід хворих до місця лікування та в зворотньому шляху</t>
  </si>
  <si>
    <t>придбання харчових пайків для хворих, які не переривають лікування</t>
  </si>
  <si>
    <t>0812143</t>
  </si>
  <si>
    <t>2143</t>
  </si>
  <si>
    <t>Програми і централізовані заходи профілактики ВІЛ-інфекції/СНІДу</t>
  </si>
  <si>
    <t>0812145</t>
  </si>
  <si>
    <t>2145</t>
  </si>
  <si>
    <t>в частині надання матеріальної допомоги онкохворим на лікування</t>
  </si>
  <si>
    <t>0812152</t>
  </si>
  <si>
    <t>2152</t>
  </si>
  <si>
    <t>Інші програми та заходи у сфері охорони здоров’я</t>
  </si>
  <si>
    <t>в частині  безкоштовного  забезпечення лікарськими засобами  хворих, які перенесли гострий інфаркт міокарду (перші шість місяців) та які мають протезування клапанів серця</t>
  </si>
  <si>
    <t>0812111</t>
  </si>
  <si>
    <t>2111</t>
  </si>
  <si>
    <t>0726</t>
  </si>
  <si>
    <t>обслуговування програми "Бюджет Ua Медицина"</t>
  </si>
  <si>
    <t xml:space="preserve">Міська програма зайнятості  населення міста Южноукраїнська </t>
  </si>
  <si>
    <t>0813210</t>
  </si>
  <si>
    <t>3210</t>
  </si>
  <si>
    <t>1050</t>
  </si>
  <si>
    <t xml:space="preserve">Організація та проведення громадських робіт </t>
  </si>
  <si>
    <t>оплата громадських робіт на умовах співфінансування з  Южноукраїнським міським центром зайнятості</t>
  </si>
  <si>
    <t>Соціальна програма підтримки учасників АТО та членів їх сімей  на 2016-2020 рік</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</si>
  <si>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</si>
  <si>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</si>
  <si>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</si>
  <si>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</si>
  <si>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компенсація вартості житлово - комунальних послуг</t>
  </si>
  <si>
    <t>0813190</t>
  </si>
  <si>
    <t>3190</t>
  </si>
  <si>
    <t>Соціальний захист ветеранів війни та праці</t>
  </si>
  <si>
    <t>0813191</t>
  </si>
  <si>
    <t>3191</t>
  </si>
  <si>
    <t>1030</t>
  </si>
  <si>
    <t>Інші видатки на соціальний захист ветеранів війни та праці</t>
  </si>
  <si>
    <t>надання одноразової матеріальної допомоги сім'ям загиблих учасників АТО, відшкодування проїзду до санаторію  в межах області, одноразова матеріальна допомога учасникам АТО, які отримали поранення та знаходяться на стаціонарному лікуванні, одноразова матеріальна допомога демобілізованим учасникам АТО, одноразова матеріальна допомога членам сімей військовослужбовців, загиблих в АТО, на санаторно - курортне лікування</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</si>
  <si>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</si>
  <si>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</si>
  <si>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</si>
  <si>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фінансова підтримка громадської організації "Воїни та ветерани антитерористичної операції" (одержувач бюджетних коштів)</t>
  </si>
  <si>
    <t>0819770</t>
  </si>
  <si>
    <t>9770</t>
  </si>
  <si>
    <t>Інші субвенції з місцевого бюджету</t>
  </si>
  <si>
    <t xml:space="preserve">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</si>
  <si>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Міська комплексна  програма "Турбота" на 2018-2022 роки</t>
  </si>
  <si>
    <t>0813031</t>
  </si>
  <si>
    <t>3031</t>
  </si>
  <si>
    <t>Надання інших пільг окремим категоріям громадян відповідно до законодавства</t>
  </si>
  <si>
    <t>0813032</t>
  </si>
  <si>
    <t>3032</t>
  </si>
  <si>
    <t>1070</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</si>
  <si>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</si>
  <si>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</si>
  <si>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</si>
  <si>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</si>
  <si>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</si>
  <si>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</si>
  <si>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</si>
  <si>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</si>
  <si>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</si>
  <si>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</si>
  <si>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</si>
  <si>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</si>
  <si>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</si>
  <si>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1090</t>
  </si>
  <si>
    <t>Інші заходи у сфері соціального захисту і соціального забезпечення</t>
  </si>
  <si>
    <t>відшкодування проїзду до санаторію в межах області, придбання санаторно - курортних путівок ветеранам війни, праці, інвалідам та учасникам бойових дій</t>
  </si>
  <si>
    <t>надання пільг окремим категоріям громадян з послуг зв’язку</t>
  </si>
  <si>
    <t>компенсація за пільговий проїзд  окремим категоріям громадян на приміських та дачних маршрутах автомобільним транспортом</t>
  </si>
  <si>
    <t>компенсація за пільговий проїзд  окремим категоріям громадян залізничним транспортом</t>
  </si>
  <si>
    <t>компенсація фізичним особам, які надають соціальні послуги</t>
  </si>
  <si>
    <t>компенсація вартості житлово-комунальних послуг учасникам бойових дій, інвалідам по зору І та ІІ груп, почесним громадянам міста</t>
  </si>
  <si>
    <t>Управління молоді, спорту та культури Южноукраїнської міської ради</t>
  </si>
  <si>
    <t>Комплексна програма  "Молоде покоління  м.Южноукраїнська" на 2016-2020 роки</t>
  </si>
  <si>
    <t>придбання паливо-мастильних матеріалів для забезпечення військомату транспортом на період призовної кампанії</t>
  </si>
  <si>
    <t>1014082</t>
  </si>
  <si>
    <t>4082</t>
  </si>
  <si>
    <t>0829</t>
  </si>
  <si>
    <t>Інші заходи в галузі культури і мистецтва</t>
  </si>
  <si>
    <t>1013133</t>
  </si>
  <si>
    <t>3133</t>
  </si>
  <si>
    <t>1040</t>
  </si>
  <si>
    <t>Інші заходи та заклади молодіжної політики</t>
  </si>
  <si>
    <t>1015011</t>
  </si>
  <si>
    <t>5011</t>
  </si>
  <si>
    <t>0810</t>
  </si>
  <si>
    <t>Проведення навчально - тренувальних зборів і змагань з олімпійських видів спорту - всього,                                                                                        в тому числі:</t>
  </si>
  <si>
    <t>1015012</t>
  </si>
  <si>
    <t>5012</t>
  </si>
  <si>
    <t>Проведення навчально - тренувальних зборів і змагань з неолімпійських видів спорту</t>
  </si>
  <si>
    <t>1015061</t>
  </si>
  <si>
    <t>5061</t>
  </si>
  <si>
    <t xml:space="preserve">Забезпечення діяльності місцевих центрів фізичного здоро*я населення "Спорт для всіх" та проведення фізкультурно - масових заходів серед населення регіону </t>
  </si>
  <si>
    <t>0470</t>
  </si>
  <si>
    <t>Реалізація програм і заходів в галузі туризму та курортів</t>
  </si>
  <si>
    <t>2900000</t>
  </si>
  <si>
    <t>Управління з питань надзвичайних ситуацій та взаємодії з правоохоронними органами Южноукраїнської міської ради</t>
  </si>
  <si>
    <t>2910000</t>
  </si>
  <si>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</si>
  <si>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2917370</t>
  </si>
  <si>
    <t>обладнання громадських місць, житлових та адміністративних будівель засобами відеоспостерження;  придбання кондиціонеру</t>
  </si>
  <si>
    <t>2918230</t>
  </si>
  <si>
    <t>8230</t>
  </si>
  <si>
    <t>Інші заходи громадського порядку та безпеки</t>
  </si>
  <si>
    <t>технічне обслуговування системи відеоспостереження, бронювання використання місця в ККЕ, охорона серверної</t>
  </si>
  <si>
    <t>технічне обслуговування аналізатора парів спирту</t>
  </si>
  <si>
    <t>2918110</t>
  </si>
  <si>
    <t>8110</t>
  </si>
  <si>
    <t>0320</t>
  </si>
  <si>
    <t>Заходи запобігання та ліквідації надзвичайних ситуацій та наслідків стихійного лиха</t>
  </si>
  <si>
    <t>капітальний ремонт вантажного ліфта, в т.ч. експертне обстеження</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</si>
  <si>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</si>
  <si>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</si>
  <si>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 xml:space="preserve">Код Функціональної класифікації видатків та кредитування бюджету </t>
  </si>
  <si>
    <t>Найменування головного розпорядника коштів/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</si>
  <si>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в частині соціального  супроводу  дітей -сиріт та дітей позбавлених батьківського піклування, хворих на ВІЛ-інфекцію / СНІД (харчування дітей віком  до 2-х років) (одержувач коштів - некомерційне комунальне підприємство "Южноукраїнський центр надання первинної медико - санітарної допомоги)</t>
  </si>
  <si>
    <t>закупівля імунобіологічних препаратів для дітей (одержувач коштів - некомерційне комунальне підприємство "Южноукраїнський центр надання первинної медико - санітарної допомоги)</t>
  </si>
  <si>
    <t>Програма охорони  довкілля та раціонального природокористування міста Южноукраїнська на 2016-2020 роки</t>
  </si>
  <si>
    <t xml:space="preserve">Департамент інфраструктури міського господарства  Южноукраїнської міської ради  </t>
  </si>
  <si>
    <t>Департамент інфраструктури міського господарства  Южноукраїнської міської ради</t>
  </si>
  <si>
    <r>
      <t xml:space="preserve">Управління екології, охорони навколишнього середовища та земельних відносин Южноукраїнської міської ради  </t>
    </r>
    <r>
      <rPr>
        <sz val="14"/>
        <rFont val="Times New Roman"/>
        <family val="1"/>
        <charset val="204"/>
      </rPr>
      <t/>
    </r>
  </si>
  <si>
    <t xml:space="preserve">Управління екології, охорони навколишнього середовища та земельних відносин Южноукраїнської міської ради  </t>
  </si>
  <si>
    <t>Загальний фонд</t>
  </si>
  <si>
    <t>касові видатки за звітний період</t>
  </si>
  <si>
    <t>Найменування міських програм (напрямів, заходів)</t>
  </si>
  <si>
    <t>Первинна медична допомога населенню, що надається центрами первинної медичної (медико-санітарної) допомоги</t>
  </si>
  <si>
    <t>Розвиток первинної медико-санітарної допомоги -обслуговування програми</t>
  </si>
  <si>
    <t>2144</t>
  </si>
  <si>
    <t>0812144</t>
  </si>
  <si>
    <t>Централізовані заходи з лікування хворих на цукровий та нецукровий діабет</t>
  </si>
  <si>
    <t>7130</t>
  </si>
  <si>
    <t>Здійснення заходів із землеустрою</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</si>
  <si>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</si>
  <si>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Багатопрофільна стаціонарна медична допомога населенню</t>
  </si>
  <si>
    <t>Будівництво об'єктів житлово-комунального господарства</t>
  </si>
  <si>
    <t>Будівництво освітніх установ та закладів</t>
  </si>
  <si>
    <t>впорядкування (планування) грунту діючого полігону твердих побутових  відходів(одержувач бюджетних коштів - комунальне підприємство "Служба комунального господарства")</t>
  </si>
  <si>
    <t xml:space="preserve"> нанесення або відновлення дорожньої розмітки на вулицях загального користування   (одержувач бюджетних коштів - комунальне підприємство "Служба комунального господарства") </t>
  </si>
  <si>
    <t>Будівництво інших об'єктів комунальної власності</t>
  </si>
  <si>
    <t>0611162</t>
  </si>
  <si>
    <t>1162</t>
  </si>
  <si>
    <t>0990</t>
  </si>
  <si>
    <t>Інші програми та заходи у сфері освіти</t>
  </si>
  <si>
    <t>3700000</t>
  </si>
  <si>
    <t xml:space="preserve">Фінансове  управління Южноукраїнської міської ради </t>
  </si>
  <si>
    <t>3710000</t>
  </si>
  <si>
    <t xml:space="preserve">Фінансове управління Южноукраїнської міської ради </t>
  </si>
  <si>
    <t>Міська програма  "Фонд міської ради на виконання депутатських повноважень" на 2018-2020 роки</t>
  </si>
  <si>
    <t>всього, в т.ч.:</t>
  </si>
  <si>
    <t>матеріальне заохочення членів громадського формування</t>
  </si>
  <si>
    <t xml:space="preserve">Служба у справах дітей Южноукраїнської міської ради </t>
  </si>
  <si>
    <t>0900000</t>
  </si>
  <si>
    <t>проведення спільних рейдів "Діти вулиці"</t>
  </si>
  <si>
    <t>Разом:</t>
  </si>
  <si>
    <t>придбання новорічних подарунків дітям із соціально незахищених сімей</t>
  </si>
  <si>
    <t xml:space="preserve"> проведення загальноміських заходів, акцій, конкурсів, стимулювання переможців, висвітлення інформації</t>
  </si>
  <si>
    <t>заохочення,стимулювання праці вчителів</t>
  </si>
  <si>
    <t>придбання призів,грамот,дипломів та матеріалів для проведення конкурсів та загальноміських заходів</t>
  </si>
  <si>
    <t>Імунопрофілактика та захист населення від інфекційних хвороб</t>
  </si>
  <si>
    <t>0813121</t>
  </si>
  <si>
    <t>1217461</t>
  </si>
  <si>
    <t>7461</t>
  </si>
  <si>
    <t>0456</t>
  </si>
  <si>
    <t>Утримання та розвиток автомобільних  доріг та  дорожньої інфраструктури за рахунок коштів місцевого бюджету</t>
  </si>
  <si>
    <t>0610</t>
  </si>
  <si>
    <t>0910</t>
  </si>
  <si>
    <t>0921</t>
  </si>
  <si>
    <t>0731</t>
  </si>
  <si>
    <t>Утримання та забезпечення діяльності ЦСССДМ</t>
  </si>
  <si>
    <t xml:space="preserve">садіння кущів-саджанців (троянди)   віком більше 1 року (одержувач - комунальне підприємство "Служба комунального господарства") </t>
  </si>
  <si>
    <t>ліквідація несанкціонованих безхазяйних сміттєзвалищ</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</si>
  <si>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</si>
  <si>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</si>
  <si>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підготовка документації із землеустрою на земельні ділянки, передбачені для проведення земельних торгів (аукціону на набуття права  на оренду земельних ділянок)</t>
  </si>
  <si>
    <t xml:space="preserve">видатки, пов'язані з юридичним оформленням  викупу зазначеної   земельної ділянки (розширення території міського цвинтаря) </t>
  </si>
  <si>
    <t xml:space="preserve">викуп земельної ділянки для суспільних потреб (під розширення території міського цвинтарю) </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</si>
  <si>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</si>
  <si>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</si>
  <si>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</si>
  <si>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</si>
  <si>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0611010</t>
  </si>
  <si>
    <t xml:space="preserve">Надання дошкільної освiти                    </t>
  </si>
  <si>
    <t>0611020</t>
  </si>
  <si>
    <t>0611090</t>
  </si>
  <si>
    <t>0960</t>
  </si>
  <si>
    <t>Надання позашкільної освіти позашкільними закладами освіти, заходи із позашкільної роботи з дітьми</t>
  </si>
  <si>
    <t>відшкодуванння витрат за відвідування учасниками АТО та членами сімей загиблих (померлих) учасників АТО занять з плавання в бассейнах міста-30,0 тис.грн.; часткове відшкодування витрат на поховання учасників бойових дій та інвалідів війни з числа учасників АТО, якщо сума фактичних витрат перевищує обсяг відшкодування за рахунок відповідної субвенції з обласного бюджету -10,0 тис.грн.</t>
  </si>
  <si>
    <t>Проведення навчально - тренувальних зборів і змагань з олімпійських видів спорту</t>
  </si>
  <si>
    <t>1015031</t>
  </si>
  <si>
    <t>5031</t>
  </si>
  <si>
    <t>Утримання та навчально - тренувальна робота комунальних дитячо - юнацьких спортивних шкіл</t>
  </si>
  <si>
    <t>2919800</t>
  </si>
  <si>
    <t>9800</t>
  </si>
  <si>
    <t xml:space="preserve">Субвенція з місцевого бюджету державному бюджету на виконання програм соціально-економічного розвитку регіонів </t>
  </si>
  <si>
    <t xml:space="preserve">капітальний ремонт вулиці Дружби Народів, в тому числі проведення експертизи проектно-кошторисної документації (одержувач бюджетних коштів - комунальне підприємство "Служба комунального господарства") </t>
  </si>
  <si>
    <t>1017622</t>
  </si>
  <si>
    <t>7622</t>
  </si>
  <si>
    <t>ГО "Асоціація велосипедистів" на організацію велокросу кантрі "Бузькі скелі"</t>
  </si>
  <si>
    <t>0812010</t>
  </si>
  <si>
    <t>2010</t>
  </si>
  <si>
    <t>виготовлення буклетів, висвітлення інформації в ЗМІ,  розміщення повідомлень про дітей - сиріт з метою усиновлення,подарунки до дня захисту дітей, до дня батька</t>
  </si>
  <si>
    <t>Забезпечення діяльності водопровідно-каналізаційного господарства</t>
  </si>
  <si>
    <t>Розробка проектно-кошторисної документації  та проведення її експертизи, геології, геодизії за об’єктом "Капітальний ремонт трубопроводу зонування холодного водопостачання 1 та 3 мікрорайонів від насосної станції зонування до ВК-125 за адресою  вул.Дружби Народів, м.Южноукраїнська</t>
  </si>
  <si>
    <t>проведення процедур гемодіалізу</t>
  </si>
  <si>
    <t>виплати компенсації на харчування донорів та одноразової виплати до Дня донора</t>
  </si>
  <si>
    <t xml:space="preserve">оплата за навчання випускників закладів освіти міста на лікарів сімейної медицини.          </t>
  </si>
  <si>
    <t>відшкодування вартості лікарських, наркотичних засобів для полегшення болю паліативних пацієнтів у термінальній стадії прогресування захворювання</t>
  </si>
  <si>
    <t>забезпечення житлом учасників АТО</t>
  </si>
  <si>
    <t>установка пандусу та ремонт сходів до будівлі поліції, придбання насосу для викачки води з підвального приміщення будівлі поліції -75,0тис.грн.; придбання запчастин для службового автомобілю, нагрудних камер відеоспостереження (боді камер) для поліцейських-58,0тис.грн., придбання багатофункціонального пристрою - 20,0 тис.грн.</t>
  </si>
  <si>
    <t>Комплексна програма  розвитку культури, фізичної культури, спорту та туризму в місті Южноукраїнську на 2019-2024 роки</t>
  </si>
  <si>
    <t>посів газонів на території міста (КЕКВ 2240)</t>
  </si>
  <si>
    <t>садіння кущів-саджанців (ялівцю,барбарису, туї,тощо)- (одержувач - комунальне підприємство "Служба комунального господарства",  КЕКВ 3210)</t>
  </si>
  <si>
    <t>0491</t>
  </si>
  <si>
    <t>0217610</t>
  </si>
  <si>
    <t>7610</t>
  </si>
  <si>
    <t>0411</t>
  </si>
  <si>
    <t>Сприяння розвитку малого та середнього підаприємництва</t>
  </si>
  <si>
    <t>Міська програма розвитку малого і середнього підприємництва в місті Южноукраїнську на 2019-2020 роки</t>
  </si>
  <si>
    <t>придбання подарунків на проведення конкурсу</t>
  </si>
  <si>
    <t>1011100</t>
  </si>
  <si>
    <t>Надання спеціальної освіти школами естетичного виховання (музичними, художніми, хореографічними, театральними, хоровими, мистецькими)</t>
  </si>
  <si>
    <t>1100</t>
  </si>
  <si>
    <t>придбання концертної сукні</t>
  </si>
  <si>
    <t xml:space="preserve">придбання спортивної форми дітям для занять греко - римською боротьбою, спортивного інвентарю, тренажерів  та спортивної форми для дитячої хокейної секції </t>
  </si>
  <si>
    <t>придбання спортивного інвентарю, футболок для відділення волейболу</t>
  </si>
  <si>
    <t>транспортні послуги  ГО Бугогардова Січ на фестиваль "Полонинське літо - 2019", придбання нагородної атрибутики, видання книги-збірки поєтичних творів "Мирозданіє"</t>
  </si>
  <si>
    <t>Оплата транспортних послуг для участі команд міста у турнірі  зі спортивного орієнтування,  оплата участі ветеранської команди "Тинь" з футзалу</t>
  </si>
  <si>
    <t>придбання та встановлення дизель-генератору</t>
  </si>
  <si>
    <t>0913111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</si>
  <si>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</si>
  <si>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поточний ремонт козирьків будівлі КЗ  ЦСПРД</t>
  </si>
  <si>
    <t>затверджено на 2020 рік</t>
  </si>
  <si>
    <t xml:space="preserve">затверджено на 2020 рік </t>
  </si>
  <si>
    <t xml:space="preserve">поточний ремонт гуртожитку №4 по вул.Миру,11  для подальшого заселення  -  одержувач комунальне підприємство "Житлово-експлуатаційне об"єднання" </t>
  </si>
  <si>
    <t>МП "Капітального будівництва об'єктів житлово-комунального господарства  і соціальної інфраструктури м.Южноукраїнську на 2016-2020 роки", у т.ч.:</t>
  </si>
  <si>
    <t>Реконструкція фонтану в міському парке на вул.Миру, (у тому числі розробка проектно-кошторисної документації)</t>
  </si>
  <si>
    <t>Програма управління майном комунальної форми власності  міста Южноукраїнська на 2020-2024 роки,</t>
  </si>
  <si>
    <t>харчування тварин -  у пункті тимчасового утримання тварин   (одержувач бюджетних коштів - КП СКГ)</t>
  </si>
  <si>
    <t>всього, у тому числі:</t>
  </si>
  <si>
    <t>всього, в тому числі:</t>
  </si>
  <si>
    <t>Капітальний ремонт інженерних мереж постачання холодної та гарячої води прт.Незалежності,1 (на умовах співфінансування  90% / 10%)</t>
  </si>
  <si>
    <t xml:space="preserve">ліквідація усідань і проломів проїзної частини та відновлення всіх видів дорожнього покриття вулиць загального користування холодною бітумно-мінеральною сумішшю  (одержувач бюджетних коштів - комунальне підприємство "Служба комунального господарства") </t>
  </si>
  <si>
    <t>влаштування пристроїв примусового зниження щвидкості руху транспортних засобів</t>
  </si>
  <si>
    <t xml:space="preserve"> оплата за спожиту КП ТВКГ електроенергію </t>
  </si>
  <si>
    <t>оплата боргових зобов"язань відповідно до Мирових угод між КП ТВКГ та  ВП ЮУ АЕС ДП НАЕК "Енергоатом"</t>
  </si>
  <si>
    <t>придбання установки високого тиску  для миття вольєрів - одержувач бюджетних коштів - комунальне підприємство "Служба комунального господарства"</t>
  </si>
  <si>
    <t>догляд та утримання тварин у притулку  та відлов бродячих тварин на території міста  - одержувач бюджетних коштів - комунальне підприємство "Служба комунального господарства"</t>
  </si>
  <si>
    <t>поточний ремонт вольєрів у притулку  - одержувач бюджетних коштів - комунальне підприємство "Служба комунального господарства"</t>
  </si>
  <si>
    <t>придбання контейнерів пластикових - одержувач бюджетних коштів - комунальне підприємство "Житлово-експлуатаційне об"єднання"</t>
  </si>
  <si>
    <t xml:space="preserve"> всього, в тому числі за напрямами:</t>
  </si>
  <si>
    <t>проведення земельних торгів на набуття права оренди на земельні ділянки</t>
  </si>
  <si>
    <t>Міська програма інформаційної підтримки розвитку міста та діяльності органів місцевого самоврядування на 2019-2022 роки</t>
  </si>
  <si>
    <t>розробка нового проекту з будівництва систем відеоспостереження громадських місць, дообладнання</t>
  </si>
  <si>
    <t>в частині витрат на запобігання хворих на цукровий діабет(препарати інсуліну)</t>
  </si>
  <si>
    <t>Інші програми та заходи у сфері охорони здоров'я, в тому числі:</t>
  </si>
  <si>
    <t>облаштування міської призовної дільниці</t>
  </si>
  <si>
    <r>
      <rPr>
        <b/>
        <sz val="14"/>
        <rFont val="Times New Roman"/>
        <family val="1"/>
        <charset val="204"/>
      </rPr>
      <t>Міська комплексна програма "Молоде покоління м. Южноукраїнська на 2016-2020рр</t>
    </r>
    <r>
      <rPr>
        <sz val="14"/>
        <rFont val="Times New Roman"/>
        <family val="1"/>
        <charset val="204"/>
      </rPr>
      <t>."</t>
    </r>
  </si>
  <si>
    <t>придбання протитуберкульозних ліків, вітамінів і гепатопротекторів, протиалергійних препаратів (одержувач коштів - некомерційне комунальне підприємство "Южноукраїнський центр надання первинної медико - санітарної допомоги); придбання рентгенівської плівки (одержувач коштів -КНП Южноукраїнськаміська багатопрофільна лікарня)</t>
  </si>
  <si>
    <t xml:space="preserve">заходи з імунопрофілактики </t>
  </si>
  <si>
    <t xml:space="preserve">Міська програма "Наше місто" на 2020-2024 роки </t>
  </si>
  <si>
    <t xml:space="preserve">встановлення технічних засобів регулювання дорожнім рухом (дорожнім знаки-74 од.)-(одержувач бюджетних коштів - комунальне підприємство "Служба комунального господарства") </t>
  </si>
  <si>
    <t>капітальний ремонт вулиці Дружби Народів, в тому числі  проведення коригування  проектно-кошторисної документації та її експертиза</t>
  </si>
  <si>
    <t>Будівництво медичних установ та закладів</t>
  </si>
  <si>
    <t xml:space="preserve">Капітальний ремонт.Будівля КНП "Южноукраїнська міська багатопрофільна лікарня".Переобладнання приміщення рентгенкабінету №1 під кабінет комп"ютерної томографії  на вул.Миру,3 м.Южноукраїнська Миколаївської області </t>
  </si>
  <si>
    <t xml:space="preserve">Цільова  програма захисту населення і територій від надзвичайних ситуацій техногенного та природного  характеру  на 2018-2022 роки,  в тому числі:  </t>
  </si>
  <si>
    <t>придбання сміттєконтейнерів  оцинкованих (10шт.) - одержувач бюджетних коштів - комунальне підприємство "Житлово-експлуатаційне об"єднання"</t>
  </si>
  <si>
    <t>Централізовані заходи з лікування онкологічних хворих</t>
  </si>
  <si>
    <t>Міська програма  "Фонд міської ради на виконання депутатських повноважень" на 2018-2020 роки , у тому числі:</t>
  </si>
  <si>
    <t>матеріальна допомога</t>
  </si>
  <si>
    <t>Забезпечення соціальними послугами за місцем проживання громадян,які не здатні до самообслуговування у зв’язку з похилим віком,хворобою,інвалідністю</t>
  </si>
  <si>
    <t>Забезпечення соціального захисту громадян</t>
  </si>
  <si>
    <t>0813105</t>
  </si>
  <si>
    <t>3121</t>
  </si>
  <si>
    <t>Придбання засобів захисту ,дезинфікуючих засобів</t>
  </si>
  <si>
    <t>4030</t>
  </si>
  <si>
    <t>1014040</t>
  </si>
  <si>
    <t>1014081</t>
  </si>
  <si>
    <t>1014030</t>
  </si>
  <si>
    <t>1014060</t>
  </si>
  <si>
    <t>4081</t>
  </si>
  <si>
    <t>4060</t>
  </si>
  <si>
    <t>4040</t>
  </si>
  <si>
    <t>Придбання дезинфікуючих засобів та засобів індивідуального захисту</t>
  </si>
  <si>
    <t>0210150</t>
  </si>
  <si>
    <t>0150</t>
  </si>
  <si>
    <t>0111</t>
  </si>
  <si>
    <t>придбання засобів індивідуального захисту, дезінфікуючих засобів, бактерицидних опромінювачів для знезараження повітря і поверхонь</t>
  </si>
  <si>
    <t>0611161</t>
  </si>
  <si>
    <t>1161</t>
  </si>
  <si>
    <t>Надання позашкільної освіти закладами позашкільної освіти, заходи із позашкільної роботи з дітьми</t>
  </si>
  <si>
    <t>придбання засобів індивідуального захисту, дезінфікуючих засобів</t>
  </si>
  <si>
    <t>0818110</t>
  </si>
  <si>
    <t>0819800</t>
  </si>
  <si>
    <t xml:space="preserve">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t>
  </si>
  <si>
    <t xml:space="preserve"> на забезпечення Южноукраїнського пункту постійного базування Миколаївського обласного  центру екстреної медичної допомоги та медицини катастроф засобами медичного призначення, захисним одягом, засобами захисту органів дихання, дезінфекційними засобами</t>
  </si>
  <si>
    <t>080160</t>
  </si>
  <si>
    <t>0160</t>
  </si>
  <si>
    <t>державне управління</t>
  </si>
  <si>
    <t>1010160</t>
  </si>
  <si>
    <t>1210160</t>
  </si>
  <si>
    <t xml:space="preserve">Цільова  програма захисту населення і територій від надзвичайних ситуацій техногенного та природного  характеру  на 2018-2022 роки,  в тому числі: </t>
  </si>
  <si>
    <t>Цільова  програма захисту населення і територій від надзвичайних ситуацій техногенного та природного  характеру  на 2018-2022 роки,  в тому числі:</t>
  </si>
  <si>
    <t>2810160</t>
  </si>
  <si>
    <t>Державне управління</t>
  </si>
  <si>
    <t>придбання засобів індивідуального захисту, дезінфікуючих засобів, тощо</t>
  </si>
  <si>
    <t>3710160</t>
  </si>
  <si>
    <t>Керівництво і управління у відповідній сфері у містах (місті Києві), селищах, селах, об’єднаних територіальних громадах</t>
  </si>
  <si>
    <t>придбання  комплектів автономного освітлення блокпостів (система автономного освітлення САО 24V-280W - 3 к -та (КП СКГ КЕКВ 3210)</t>
  </si>
  <si>
    <t>1218110</t>
  </si>
  <si>
    <t>експлуатація системи централізованого оповіщення, пряма лінія зв"язку на сирену, придбання пам"яток, буклетів, стендів по цивільному захисту та інше</t>
  </si>
  <si>
    <t>придбання засобів індивідуального захисту та дизінфікуючих засобів</t>
  </si>
  <si>
    <t>0910160</t>
  </si>
  <si>
    <t>виготовлення та встановлення інформаційних щитів, виготовлення та наклеювання інформаційних постерів на біг-бордах , встановлення 68 од. залізобетонних блоків для перекриття в"їздів та виїздів з міста з послідуючим віднесенням цих блоків до матеріального резерву - одержувач КП СКГ</t>
  </si>
  <si>
    <t>придбання засобів індивідуального захисту для працівників, дезинфікуючих засобів для обробки торгівельних місць на території ринку та дезинфікуючих засобів для обробки рук покупців в пунктах дезінфекції  - ( КП "Критий ринок")</t>
  </si>
  <si>
    <t xml:space="preserve">Багатопрофільна стационарна медична допомога населенню </t>
  </si>
  <si>
    <t>придбання спеціальних костюмів робочих (для жінок) та рукавичок з повним покриттям ПВХ для працівників КНС КП ТВКГ</t>
  </si>
  <si>
    <t>оплата послуг з організації проведення повірки загальнобудинкових комерційних вузлів обліку багатоквартирних будинків</t>
  </si>
  <si>
    <t>придбання монтажних вставок , термоперетворювачів опору та п"єзолектричних перетворювачів та інше</t>
  </si>
  <si>
    <t>розробка технічної документації з нормативної грошової оцінки</t>
  </si>
  <si>
    <t>0610160</t>
  </si>
  <si>
    <t>придбання засобів індивідуального захисту, дезінфікуючих засобів,та продукти харчування</t>
  </si>
  <si>
    <t>0611150</t>
  </si>
  <si>
    <t>1150</t>
  </si>
  <si>
    <t>Методичне забезпечення діяльності навчальних закладів  консалтінгово-методичний центр</t>
  </si>
  <si>
    <t>поповнення, накопичення та поновлення міського матеріального резерву ,придбання човна-15500,00грн.,планшету</t>
  </si>
  <si>
    <t>Встановлення системи пожежної сигналізації та дверей металевих протипожежних в приміщенні будівлі за адресою вул. Паркова,5</t>
  </si>
  <si>
    <t>Холодильник,швейна машинка</t>
  </si>
  <si>
    <t>0913112</t>
  </si>
  <si>
    <t>0913113</t>
  </si>
  <si>
    <t>0913115</t>
  </si>
  <si>
    <t>0913116</t>
  </si>
  <si>
    <t>0913117</t>
  </si>
  <si>
    <t>0917691</t>
  </si>
  <si>
    <t>розширення можливостей для пільгової категорії населення (відшкодування вартості медпрепаратів хворим, які перенесли трансплантацію органів та тканин, пацієнтам з хворобою Паркинсона та хворим на епілепсію)</t>
  </si>
  <si>
    <t xml:space="preserve">погашення кредиторських вимог по КП «Південсервіс», яке знаходиться в стадії ліквідації, а саме: податковий борг в сумі 26, 85628 тис.грн. (ПДВ, земельний податок, ЄСВ, податок на прибуток, штрафні санкції) та погашення із виплати заборгованості по заробітній платі  в сумі 9,94077 тис.грн.        </t>
  </si>
  <si>
    <t>обладнання пішохідних переходів на прт.Незалежності направляючим освітленням, встановлення пішоходів-манекенів для забезпечення безпеки дорожнього руху   (КП СКГ)</t>
  </si>
  <si>
    <t>Заміна вікон на металопластикові на 1 поверсі блоку № 1 нежитлової будівлі бул.Цвіточний,4</t>
  </si>
  <si>
    <t>придбання для встановлення лав (6 шт.) біля під’їздів Цвіточний, 1</t>
  </si>
  <si>
    <t>1217691</t>
  </si>
  <si>
    <t>Виконання заходів за рахунок цільових фондів, утворених Верховною Радою Автономної республіки Крим, органами місцевого самоврядування</t>
  </si>
  <si>
    <t>Влаштування пристроїв примусового зменшення швидкості руху транспортних засобів</t>
  </si>
  <si>
    <t>придбання спеціальних костюмів Л-1, рукавичок універсальних господарчих латексних, рукавичок нітрилових робочих, СМЗ "Локтос-М", соди кальцинованої, універсального засобу "Domestos"</t>
  </si>
  <si>
    <t>Придбання та встановлення МАФ дитячих гральних елементів на прибудинковій території житлового будинку на вулиці Набережна Енергетиків,3/вул.Миру,2 (одержувач коштів КП ЖЕО)</t>
  </si>
  <si>
    <t>поточний ремонт кімнат гуртожитку №1 для подальшого заселення</t>
  </si>
  <si>
    <t xml:space="preserve">поточний ремонт гуртожитку №4 по вул.Миру,11  для подальшого заселення </t>
  </si>
  <si>
    <t xml:space="preserve"> -  одержувач комунальне підприємство "Житлово-експлуатаційне об"єднання", в тому числі:</t>
  </si>
  <si>
    <t>1216013</t>
  </si>
  <si>
    <t>6013</t>
  </si>
  <si>
    <t>в т.ч. за напрямами:</t>
  </si>
  <si>
    <t>встановлення приладів обліку на поливальному водогоні в кварталі №7 малоповерхової забудови м.Южноукраїнська (КЕКВ 2240)</t>
  </si>
  <si>
    <t>поточний ремонт колектора та трубопроводів розгалуження поливального водогону в кварталі №7 малоповерхової забудови м.Южноукраїнська  (КЕКВ 2240)</t>
  </si>
  <si>
    <t>Програма підтримки органу самоорганізації населення кварталу №7 м.Южноукраїнська "Управа МПЗ" на 2019-2020роки</t>
  </si>
  <si>
    <t>0444</t>
  </si>
  <si>
    <t>Капітальний ремонт. перепланування приміщень відділення нефрології та діалізу  за адресою вулиця Паркова, 3-В  м.Южноукраїнськ Миколаївської області (закінчення робіт)</t>
  </si>
  <si>
    <t>облаштування додаткових вольєрів у пункті тимчасового утримання тварин</t>
  </si>
  <si>
    <t>поточний ремонт зливової каналізації на вул.Дружби Народів</t>
  </si>
  <si>
    <t>0817322</t>
  </si>
  <si>
    <t>7322</t>
  </si>
  <si>
    <t>0433</t>
  </si>
  <si>
    <t xml:space="preserve">Будівництво  медичних установ та закладів </t>
  </si>
  <si>
    <t>капітальний ремонт пасажирського ліфта в будівлі  НКП "ЮУ МУ ПМСД"</t>
  </si>
  <si>
    <t>Придбання товарів мед.призначення, центрифуги, прально-сушильна машина, холодильник, засобів захисту, дезинфікуючих засобів</t>
  </si>
  <si>
    <t xml:space="preserve">Заходи державної політики з питань дітей та їх соціального захисту </t>
  </si>
  <si>
    <t>проведення навчально-тренувальних зборів і змагань з олімпійських видів спорту, придбання призів, спортивної форми, спортінвентарю та ін.</t>
  </si>
  <si>
    <t>проведення навчально-тренувальних зборів і змагань з неолімпійських видів спорту, придбання призів, спортивної форми, спортінвентарю та ін.</t>
  </si>
  <si>
    <t>оплата транспортних послуг поїздки делегації , придбання атрибутики, оргтехніки,оплата оренди приміщення для громадської організації "Бугогардова Січ Українського козацтва"</t>
  </si>
  <si>
    <t>проведення заходів у галузі туризму (виготовленя фотозони, поліграфічного матеріалу для банерів, біл- бордів, відзначення Всесвітнього дня туризму, Дня Європи, облаштування туристичного майданчика для дітей)</t>
  </si>
  <si>
    <t>придбання  банерів, інформаційних стендів</t>
  </si>
  <si>
    <t xml:space="preserve">Проведення навчально - тренувальних зборів і змагань з олімпійських видів спорту </t>
  </si>
  <si>
    <t>Утримання та навчально-тренувальна робота комунальних дитячо-юнацьких спортивних шкіл</t>
  </si>
  <si>
    <t>810</t>
  </si>
  <si>
    <t xml:space="preserve">Забезпечення діяльності інших закладів в галузі культури і мистецтва </t>
  </si>
  <si>
    <t>Забезпечення діяльності палаців i будинків культури, клубів, центрів дозвілля та iнших клубних закладів</t>
  </si>
  <si>
    <t>0828</t>
  </si>
  <si>
    <t>Забезпечення діяльності музеїв i виставок</t>
  </si>
  <si>
    <t>0824</t>
  </si>
  <si>
    <t>Забезпечення діяльності бібліотек</t>
  </si>
  <si>
    <t>проведення заходів,висвітлання інформації,придбання канцтоварів для соціальної реклами,школи відповідального батьківства,акцій</t>
  </si>
  <si>
    <t>видавнича діяльність</t>
  </si>
  <si>
    <t>виявлення та підтримка обдарованих дітей (стипендія міського голови),стимулювання та заохочення обдарованих дітей</t>
  </si>
  <si>
    <t>часткове відшкодування витрат Ветеранам Війни на лікарськи засоби при амбулаторному лікуванні за рецептами лікарів згідно з Переліком ліків, які надаються безкоштовно,  забезпечення санаторно-курортним лікуванням Ветеранів Війни, праці та осіб з інвалідністю, надання одноразової матеріальної допомоги громадянам, які постраждали внаслідок Чорнобольської катастрофи (1 категорії) та дітям з інвалідністю, які постраждали від Чорнобольської катастрофи та  учасникам бойових дій у роки Другої світової війни до річниць Перемоги над нацизмом у роки Другої світової війни та визволення України від фашистських загарбників</t>
  </si>
  <si>
    <t>продукти харчування- 500000,00,  ремонт  спортивної зали будівлі ЦСПРД -135232,00</t>
  </si>
  <si>
    <t>проведення загальноміських заходів та змагань з фізичної культури, придбання призів, спортивної форми, спортінвентарю та ін.</t>
  </si>
  <si>
    <t>0812151</t>
  </si>
  <si>
    <t>2151</t>
  </si>
  <si>
    <t>Забезпечення діяльності інших закладів у сфері охорони здоров’я</t>
  </si>
  <si>
    <t>придбання засобів захисту  для населення (маски)</t>
  </si>
  <si>
    <t>придбання засобів захисту ,дезинфікуючих засобів</t>
  </si>
  <si>
    <t xml:space="preserve">придбання ноутбуку, рецеркуляторів бактеріоцидних для сімейного лікаря  ФОП Качуровської Ж.Д. </t>
  </si>
  <si>
    <t>субвенція поліція (ПММ, захисні костюми, маски, термометри, окуляри) -100000,00грн., пожежна частина (респиратори, костюми біологічного захисту, мотооприскувач,засоби антисептичні, човен надувний, причіп до човна  )-215 000,00грн.</t>
  </si>
  <si>
    <t xml:space="preserve">влаштування мереж зливової каналізації на вул.Костянтинівська малоповерхової забудови м.Южноукраїнська -  одержувач бюджетних коштів - КП СКГ </t>
  </si>
  <si>
    <t>Видалення сухостійних (аварійних) дерев  (3132)</t>
  </si>
  <si>
    <t>заміна вікон на металопластикові в місцях загального  користування в під"зді №1 житлового будинку  на вул.Олімпійська,3</t>
  </si>
  <si>
    <t>Заходи до свят, забезпечення побутовою технікою інвалідів І, ІІ, та ІІІ групи і УБД, підписка газети "Контакт", кабельне телебачення "Квант", харчування малозабезпечених, університет  треього віку, лікі пільгові категорії населення (діти з інвалідністю, асматики, памперси, калоприймачи, матеріальна допомога по рішенням МВК, на поховання, ліквідаторам ЧАЕС, утримання соцпалат</t>
  </si>
  <si>
    <t xml:space="preserve">ліквідація усідань і проломів проїзної частини та відновлення всіх видів дорожнього покриття вулиць загального користування гарячою асфальтобетонною сумішшю, в т.ч. вул.Енергобудівників,1,2 та прт. Незалежності,1  (одержувач бюджетних коштів - комунальне підприємство "Служба комунального господарства") </t>
  </si>
  <si>
    <t>встановлення  дорожніх знаків (показчики) з найменуванням вулиць (95 од.)</t>
  </si>
  <si>
    <t>придбання портфелів та канцтоварів</t>
  </si>
  <si>
    <t>придбання спортивного інвентарю для занять греко-римською боротьбою, секції боксу,участь футбольної команди в чемпіонаті області з футболу</t>
  </si>
  <si>
    <t>оплата участі ветеранів команди "Тинь" у змаганнях з міні-футболу</t>
  </si>
  <si>
    <t>улаштування арт-об’єкту публічного знакового місця до 45-річного юбілею міста,придбання фірмових футболок,костюмів для обрядового танцю</t>
  </si>
  <si>
    <t>Технічне переоснащення  інженерних вводів із встановленням приладів обліку теплової енергії, гарячого і холодного водопостачання 2-х житлових будинків комунальної  форми власності (651,894тис.грн.), реконструкція гуртожитку №6 під житло за адресою вул.Олімпійська,3 (вул.Комсомольська,3), у тому числі супровідні роботи з утримання в належному стані об"єкту (1 770,0 тис.грн.)та капітальний ремонт.переобладнання та перепланування приміщення №3 (кімнати 1-8) під житло за адресою вул.Дружби Народів,32 (49,810 тис.грн.)</t>
  </si>
  <si>
    <t>Благоустрій.Капітальний ремонт пішохідної доріжки від прт.Незалежності,4 до вул.Миру,10 (вздовж ЗОШ№2) (КЕКВ 3210 КП СКГ)</t>
  </si>
  <si>
    <t>відновлення аварійного резерву сталевого трубопроводу для ліквідації аварійної ситуації на напірному колекторі господарчо-побутової каналізації в районі автодороги Н-24</t>
  </si>
  <si>
    <t>проведення поточного ремонту покрівлі ТРП-1 по вул. Дружби Народів,22а</t>
  </si>
  <si>
    <t>Влаштування пандусів на бул.Шкільному в районі ж/б Соборності,1</t>
  </si>
  <si>
    <t>Встановлення обладнання для спортивного та дитячого куточка на прибудинковій території житлових будинків № 15,17 на вул. Набережна Енергетиків</t>
  </si>
  <si>
    <t>0611170</t>
  </si>
  <si>
    <t>1170</t>
  </si>
  <si>
    <t>субвенція поліції на придбання комп’ютерних робочих місць та СБУ</t>
  </si>
  <si>
    <t>придбання бойлеру для виробничої бази, проведення поточного ремонту у майстерні слюсарів (приміщення ТРП-2 на вул.Миру,8а) з облаштування сантехнічного обладнання (придбання та встановлення пісуару та раковини  з краном змішувачем)</t>
  </si>
  <si>
    <t>придбання матеріалів для підготовки міста до опалювального сезону 2020-2021 роки : придбання труб, муфт, патрубків, кранів, ПММ,  інших товаро-матеріальних цінностей</t>
  </si>
  <si>
    <t>гідродинамічне очищення та відкачка відкладень з КНС-3 за адресою вул.Миру,2 (КП ТВКГ)</t>
  </si>
  <si>
    <t>встановлення  металевого огородження з сітки рабиця для вуличних євроконтейнерів збору твердих побутових відходів на прибудинковій території житлового будинку №17 на вул.Набережна Енергетиків (КП ЖЕО)</t>
  </si>
  <si>
    <t>надання матеріальної допомоги для дітей хворих на цуковий діабет на придбання витрат матеріалів до прилад.постійної інфузії ( інсулінові помпи)</t>
  </si>
  <si>
    <t>Капітальний ремонт 50-ти ліфтів житлових будинків за відповідними адресами   на умовах співфінансування (95% / 5%)</t>
  </si>
  <si>
    <t>Енергоносії,зарплата,оплата послуг</t>
  </si>
  <si>
    <t xml:space="preserve">ремонт спортивної зали будівлі ЦСПРД </t>
  </si>
  <si>
    <t>Придбання плити електричної ПЕ-2</t>
  </si>
  <si>
    <t xml:space="preserve">одержувач бюджетних коштів - комунальне підприємство "Служба комунального господарства"  , у т.ч.: поточне утримання об"ектів благоустрою міста </t>
  </si>
  <si>
    <t>оплата послуг з повірки теплових лічильників разом з їх  витратомірними дільницями "АЕС-місто", повірка теплового лічильника разом з його витратомірною дільницею на ТРП-9, повірка трансформатору струму, манометрів, мегаомметра, лазерного дальноміру, пирометру, монометру вантажопоршневого, спеціальних вантажів</t>
  </si>
  <si>
    <t>на погашення заборгованості КП ТВКГ перед ВП ЮУ АЕС  ДП НАЕК "Енергоатом" за реалізоване теплопостачання</t>
  </si>
  <si>
    <t>Забезпечення фінансування видатків поточного характеру - 17 848352 грн.,розвиток матріально-технічної бази(придбання обладнання)- 1 313997,00грн.</t>
  </si>
  <si>
    <t>Товари мед.призначення , поточний ремонт апаратів штучної вентиляції легень -                            5 245 892грн.,придбання мед.обладнання- 6 550 655грн.</t>
  </si>
  <si>
    <t>монтаж, демонтаж новорічної ялинки , придбання  світлової конструкції "Янгол" (одержувач коштів - КП СКГ)</t>
  </si>
  <si>
    <t>організація та проведення заходів культурно - масового спрямування, придбання призів, квітів, атрибутики, подарунків,  поліграфічних матеріалів, сувенірної продукції,придбання акустичної апаратури, ноутбуків, світлової конструкції "Миколай"</t>
  </si>
  <si>
    <t xml:space="preserve">Капітальний ремонт ДНЗ№8 "Казка", (у тому числі розробка ПКД, інженерно-вишукувальні роботи, сертифікація та експертиза) - 1664,65 тис.грн.,Капітальний ремонт в харчоблокі А  ДНЗ №8 - 42,7тис.грн., Капітальний ремонт ДНЗ №8 блок А (заміна вікон) -115,635 тис.грн., Капітальний ремонт.Улаштування  пожежної сигналізації і системи голосового оповіщення в ДНЗ- 1 200,998тис.грн.в т.ч.: (ДНЗ №3"Веселка" по бульвару Шкільному,4 -816,698,0 тис.грн., ДНЗ№2 "Ромашка" на бульварі Курчатова,5 - 384,3 тис.грн.), коригування проектно-кошторисної документації та проведення експертизи за об’єктом:"Капітальний ремонт ЗОШ І-ІІІ ступенів №2 (заміна вікон) по бул.Шкільному,3-70,0 тис.грн. </t>
  </si>
  <si>
    <t>Капітальний ремонт.благоустрій території навколо міні-стадіону ЗОШ І-ІІІ ступенів №1 , (у т.ч. розробка ПКД та експертиза) - 1167,636 тис.грн., капітальний ремонт покрівлі Гімназії №1 по бул.Курчатова,6 -(1 028,0 тис.грн.), проведення експертизи проектно-кошторисної документації  по об"екту "Реконструкція будівлі під дошкільний навчальний заклад (будівля колишньої дитячої поліклініки) по бульвару Шкільному,10 (коригування ПКД та проведення експертизи, виконання покрівельних робіт - (354,819 тис.грн.); капітальний ремонт (укріплення) головного корпусу ЗОШ І-ІІІ ступенів №3 по бул. Цвіточному,5, (у т.ч. розробка ПКД, інженерно-вишукувальні роботи, сертифікація та експертиза, виготовлення енергетичного сертифікату) - 465,0 тис.грн.,Капітальний ремонт (укріплення) головного корпусу ЗОШ І-ІІІ ступенів №4 по проспекту Незалежності, 16, (у т.ч. розробка ПКД документації, інженерно-вишукувальні роботи, сертифікація та експертиза, виготовлення енергетичного сертифікату)- 440,0 тис.грн.</t>
  </si>
  <si>
    <t>капітальний ремонт  20-ти ліфтів житлових будинків за відповідними адресами                       (2 255,029тис.грн.)(на умовах співфінансування (95%/5%), влаштування поручнів біля та в під’їздах ж/б комунальної власності  (20,0тис.грн.) (на умовах співфінансування (90%/10%)</t>
  </si>
  <si>
    <t>Придбання  машини  дорожньої  комбінованої МАЗ 5550 з навісним обладнанням (поливомийне та відвал поворотній)(КПКВК 1217370,КЕКВ 3210  КП СКГ)</t>
  </si>
  <si>
    <t>Капітальний ремонт покрівлі ж/б ОСББ "Дружби народів,33" (на умовах співфінансування (90%/10%)</t>
  </si>
  <si>
    <t xml:space="preserve">Технічне переоснащення  інженерних вводів із встановленням приладів обліку теплової енергії, гарячого і холодного водопостачання 6-ти житлових будинків (1610,681тис.грн.) та                                                                                                                                                                                                                     'Влаштування поручнів, пандусів для колясок, ремонту пандуса, влаштування під"їздів до ліфта (3,5 тис.грн.) та Капітальний ремонт зовнішньої частини фундаменту торця будинку і лотка теплотраси житлового будинку на вул.Дружби Народів,29 в звязку з аварійністю (38,125тис.грн.) (на умовах співфінансування  90% / 10%)  </t>
  </si>
  <si>
    <t xml:space="preserve">Державне управління </t>
  </si>
  <si>
    <t>оплата послуг з розміщеня біг-бордів, сіті-лайтів</t>
  </si>
  <si>
    <t>для запобігання виникнення і поширення на території міста гострої респіраторної хвороби СОVID -19 - придбання захисних масок, дезинфікуючих засобів, рукавичок, миючих, респіраторів для захисту працівників - 55880,0 грн  (КП ТВКГ)</t>
  </si>
  <si>
    <t>придбання багатофункціонального пристрою ЗОШ№3 1-В клас-5000,00грн.,ремонт кабінету №305 ЗОШ№3-45000,00грн.,придбання телевізора ЗОШ№3 6-А клас-5000,00грн. та кабінету історії ЗОШ №3-1300,00грн.,придбання оргтехніки для каб.203 ЗОШ№3-10000,00грн., поточний ремонт підлоги та оздоблення стелі ЗОШ№3 6-В клас - 29999,00грн. придбання жалюзи каб.202 ЗОШ №3 -6982,00грн.,придбання принтеру в кабінет хімії ЗОШ №3-5000,00грн.,пидбання жалюзі для 1-Г класу ЗОШ №3-3000,00грн.,придбання планшету для 2-Б класу ЗОШ №3-5000,00грн,придбання ламінатора для 1-А класу ЗОШ№3-1500,00грн.,придбання жалюзі 10-Б клас гімназії-15000,00грн.,придбання графічного планшету для гімназії №1-5000,00грн.,встановлення кондиціонерів в 6-В та 6-Б класах гімназії-8000,00грн.,придбання телевізора для ЗОШ №3-10000,00грн.,придбання кондиціонера для гр.2(6)В класу гімназія каб.128-16000,00грн.,придбання кондиціонера для 6-Б класу гімназія-16000,00грн.,придбання принтеру для приймальні ЗОШ №2-15000,00грн.,придбання кольорового принтеру для 1-А класу ЗОШ №3-13000,00грн.,придбання ноутбука для 1-А класу ЗОШ №3-12000,00грн.,придбання телевізору для ЗОШ №4-11000,00грн.,придбання учбового автомату та  пістолетуЗОШ №1-20000,00грн.,придбання комп’ютера для гімназії-15000,00грн.</t>
  </si>
  <si>
    <t>придбання меблів для роздягальні та туалетної кімнати гр.№12 ДНЗ№8-29880,00грн.,заміна пісочниці на пісочницю - трансформер з навісом гр.№17 ЦРД "Гармонія" - 14505,00грн.,придбання обладнання для гр.2 ДНЗ№8-15150,00грн.,придбання меблів гр.№12 ДНЗ №8 -23000,0 тис.грн., поточний ремонт туалету гр.№15 ДНЗ №8-10000 грн.,придбання покривал на дитячі ліжка ДНЗ№3-5120,00грн.,придбання вішалок та рушників ДНЗ№6-3380,00грн.,придбання м’якого модульного конструктора для гр.2-А раннього віку ДНЗ№6-10000,00грн.</t>
  </si>
  <si>
    <t>Додаток 3</t>
  </si>
  <si>
    <t xml:space="preserve">до рішення Южноукраїнської міської ради      </t>
  </si>
  <si>
    <t>Виконання бюджету міста Южноукраїнськ за коштами, направленими на виконання заходів міських програм, за 2020 рік</t>
  </si>
  <si>
    <t>(код бюджету)</t>
  </si>
  <si>
    <r>
      <t xml:space="preserve">Програма реформування і розвитку житлово-комунального господарства міста Южноукраїнська на 2016-2020 роки, </t>
    </r>
    <r>
      <rPr>
        <sz val="14"/>
        <rFont val="Times New Roman"/>
        <family val="1"/>
        <charset val="204"/>
      </rPr>
      <t>всього в тому числі в розрізі напрямів:</t>
    </r>
  </si>
  <si>
    <r>
      <t>забезпечення продуктами дитячого харчування дітей перших двох років життя з малозабезпечених сімей-</t>
    </r>
    <r>
      <rPr>
        <sz val="12"/>
        <color indexed="10"/>
        <rFont val="Times New Roman"/>
        <family val="1"/>
        <charset val="204"/>
      </rPr>
      <t xml:space="preserve"> </t>
    </r>
    <r>
      <rPr>
        <sz val="12"/>
        <rFont val="Times New Roman"/>
        <family val="1"/>
        <charset val="204"/>
      </rPr>
      <t xml:space="preserve">(одержувач коштів - некомерційне комунальне підприємство "Южноукраїнський центр надання первинної медико - санітарної допомоги) та забезпечення контрацептивами жінок із малозабезпечених сімей, ВІЛ-позитивних жінок та інші категорії населення, які потребують розв'язання проблем, що є наслідками статевих відносин </t>
    </r>
  </si>
  <si>
    <r>
      <t xml:space="preserve">Програма приватизації майна комунальної власності територіальної громади міста Южноукраїнська на 2018-2020 роки </t>
    </r>
    <r>
      <rPr>
        <sz val="12"/>
        <rFont val="Times New Roman"/>
        <family val="1"/>
        <charset val="204"/>
      </rPr>
      <t xml:space="preserve">в частині видатків, пов"язаних з підготовкою об"ектів до приватизації, опублікування оголошень в засобах масової інформації, тощо) </t>
    </r>
  </si>
  <si>
    <r>
      <t xml:space="preserve">Програма Капітального будівництва об'єктів житлово-комунального господарства  і соціальної інфраструктури м.Южноукраїнську на 2016-2020 роки, </t>
    </r>
    <r>
      <rPr>
        <sz val="12"/>
        <rFont val="Times New Roman"/>
        <family val="1"/>
        <charset val="204"/>
      </rPr>
      <t>всього в тому числі:</t>
    </r>
  </si>
  <si>
    <r>
      <t xml:space="preserve">Міська програма Питна вода  міста  Южноукраїнська на 2007-2020 роки </t>
    </r>
    <r>
      <rPr>
        <sz val="12"/>
        <rFont val="Times New Roman"/>
        <family val="1"/>
        <charset val="204"/>
      </rPr>
      <t>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</si>
  <si>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r>
      <rPr>
        <b/>
        <sz val="12"/>
        <rFont val="Times New Roman"/>
        <family val="1"/>
        <charset val="204"/>
      </rPr>
      <t>Програма підтримки об'єднань співвласників багатоповерхових будинків на 2019-2023 роки ,</t>
    </r>
    <r>
      <rPr>
        <sz val="12"/>
        <rFont val="Times New Roman"/>
        <family val="1"/>
        <charset val="204"/>
      </rPr>
      <t xml:space="preserve"> в тому числі в розрізі напрямів:</t>
    </r>
  </si>
  <si>
    <t xml:space="preserve">придбання квітів, папок, біг-бордів, сіті-лайтів, сувенірної продукції, ритуальних вінків, подарунків </t>
  </si>
  <si>
    <t>сплата членських внесків до Асоціації міст України  та  Асоціації  "Енергоефективні міста України"</t>
  </si>
  <si>
    <r>
      <t>П</t>
    </r>
    <r>
      <rPr>
        <b/>
        <sz val="14"/>
        <rFont val="Times New Roman"/>
        <family val="1"/>
        <charset val="204"/>
      </rPr>
      <t>рограма Залучення інвестицій та поліпшення інвестиційного клімату міста Южноукраїнська на 2019-2021 роки</t>
    </r>
    <r>
      <rPr>
        <sz val="14"/>
        <rFont val="Times New Roman"/>
        <family val="1"/>
        <charset val="204"/>
      </rPr>
      <t xml:space="preserve"> </t>
    </r>
    <r>
      <rPr>
        <sz val="12"/>
        <rFont val="Times New Roman"/>
        <family val="1"/>
        <charset val="204"/>
      </rPr>
      <t>в частині оплати членських внесків до Асоціації органів місцевого самоврядування «Спроможні громади»</t>
    </r>
  </si>
  <si>
    <t>придбання паливо-мастильних матеріалів</t>
  </si>
  <si>
    <t>відшкодування витрат на перевезення резервістів опертивного резерву І черги на навчальні (перевірочні) та спеціальні військові збори в мирний час та особливий період</t>
  </si>
  <si>
    <t>товари медицинського призначення - 10800,00 грн.,придбання мед.обладнання - 10200,00 грн., зовнішній жорсткий диск - 1500,00 грн., мікрохвильова піч - 5000,00 грн.</t>
  </si>
  <si>
    <r>
      <t xml:space="preserve">Міська програма захисту прав дітей "Дитинство" на 2018-2020 роки,                  </t>
    </r>
    <r>
      <rPr>
        <sz val="14"/>
        <rFont val="Times New Roman"/>
        <family val="1"/>
        <charset val="204"/>
      </rPr>
      <t>всього, в т.ч.:</t>
    </r>
  </si>
  <si>
    <r>
      <t xml:space="preserve">Цільова  програма захисту населення і територій від надзвичайних ситуацій техногенного та природного  характеру  на 2018-2022 роки,                                          </t>
    </r>
    <r>
      <rPr>
        <sz val="14"/>
        <rFont val="Times New Roman"/>
        <family val="1"/>
        <charset val="204"/>
      </rPr>
      <t xml:space="preserve">в тому числі:  </t>
    </r>
  </si>
  <si>
    <r>
      <t xml:space="preserve">Міська програма  "Фонд міської ради на виконання депутатських повноважень" на 2018-2020 роки , </t>
    </r>
    <r>
      <rPr>
        <sz val="14"/>
        <rFont val="Times New Roman"/>
        <family val="1"/>
        <charset val="204"/>
      </rPr>
      <t>у тому числі:</t>
    </r>
  </si>
  <si>
    <t>поточний ремонт об"єктів благоустрою міста - одержувач бюджетних коштів - комунальне підприємство "Служба комунального господарства"</t>
  </si>
  <si>
    <t xml:space="preserve">благоустрій прибудинковій території (облаштування дитячих майданчиків із здійсненням ремонту пішохідних доріжок біля них та інше (бул.Цвіточний,1 -280,0 тис.грн., бул.Шевченко,9 - 280,0 тис.грн.,бул.Шевченко,12-280,0 тис.грн., прт.Незалежності,14 - 60,0 тис.грн.)     </t>
  </si>
  <si>
    <t xml:space="preserve">поточний ремонт дорожнього покриття внутрішньоквартальних проїздів  (2145,923 тис.грн.)  та  пішохідних доріжок (1030,509 тис.грн.)     </t>
  </si>
  <si>
    <t xml:space="preserve">поточний ремонт пішохідних доріжок, площадки біля ж/б на вул. Набережна Енергетиків,15,17, де знаходиться ДБСТ  </t>
  </si>
  <si>
    <t xml:space="preserve">поточний ремонт частини пішохідної доріжки біля житлового будинку № 17 на вул. Набережна Енергетиків </t>
  </si>
  <si>
    <t>поточний ремонт зливової каналізації в районі ж/б на вул.Набережна Енергетиків,5,7</t>
  </si>
  <si>
    <t xml:space="preserve">Видалення сухостійних дерев (аварійних) дерев (КП ЖЕО) </t>
  </si>
  <si>
    <t xml:space="preserve">Придбання ігрового комплексу для ж/б за адресою вул.Набережна Енергетиків,43 </t>
  </si>
  <si>
    <t>цільова фінансова допомога  КП ТВКГ з  подолання тарифно - фінансових втрат,                                                                           у тому числі: одержувач КП ТВКГ</t>
  </si>
  <si>
    <r>
      <rPr>
        <b/>
        <sz val="14"/>
        <rFont val="Times New Roman"/>
        <family val="1"/>
        <charset val="204"/>
      </rPr>
      <t>Міська програма Питна вода  міста  Южноукраїнська на 2007-2020 роки</t>
    </r>
    <r>
      <rPr>
        <sz val="14"/>
        <rFont val="Times New Roman"/>
        <family val="1"/>
        <charset val="204"/>
      </rPr>
      <t xml:space="preserve"> </t>
    </r>
    <r>
      <rPr>
        <sz val="12"/>
        <rFont val="Times New Roman"/>
        <family val="1"/>
        <charset val="204"/>
      </rPr>
      <t>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</si>
  <si>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r>
      <rPr>
        <b/>
        <sz val="14"/>
        <rFont val="Times New Roman"/>
        <family val="1"/>
        <charset val="204"/>
      </rPr>
      <t>Програма приватизації майна комунальної власності територіальної громади міста Южноукраїнська на 2019-2021 роки</t>
    </r>
    <r>
      <rPr>
        <b/>
        <sz val="12"/>
        <rFont val="Times New Roman"/>
        <family val="1"/>
        <charset val="204"/>
      </rPr>
      <t xml:space="preserve"> </t>
    </r>
    <r>
      <rPr>
        <sz val="12"/>
        <rFont val="Times New Roman"/>
        <family val="1"/>
        <charset val="204"/>
      </rPr>
      <t xml:space="preserve">в частині видатків, пов"язаних з підготовкою об"єтів до приватизації, опублікування оголошень в засобах масової інформації, тощо) </t>
    </r>
  </si>
  <si>
    <r>
      <rPr>
        <b/>
        <sz val="14"/>
        <rFont val="Times New Roman"/>
        <family val="1"/>
        <charset val="204"/>
      </rPr>
      <t>Програма  охорони тваринного світу та регулювання чисельності бродячих тварин в місті  Южноукраїнську на 2017-2021 роки</t>
    </r>
    <r>
      <rPr>
        <b/>
        <sz val="12"/>
        <rFont val="Times New Roman"/>
        <family val="1"/>
        <charset val="204"/>
      </rPr>
      <t xml:space="preserve">, </t>
    </r>
    <r>
      <rPr>
        <sz val="12"/>
        <rFont val="Times New Roman"/>
        <family val="1"/>
        <charset val="204"/>
      </rPr>
      <t>всього в тому числі за напрямами:</t>
    </r>
  </si>
  <si>
    <t>ветеринарні послуги та медикаменти-у пункті тимчасового утримання тварин - (одержувач бюджетних коштів - КП СКГ)</t>
  </si>
  <si>
    <r>
      <rPr>
        <b/>
        <sz val="14"/>
        <rFont val="Times New Roman"/>
        <family val="1"/>
        <charset val="204"/>
      </rPr>
      <t>Програма поводження з твердими побутовими  відходами на території міста Южноукраїнська на 2013 - 2020 роки,</t>
    </r>
    <r>
      <rPr>
        <b/>
        <sz val="12"/>
        <rFont val="Times New Roman"/>
        <family val="1"/>
        <charset val="204"/>
      </rPr>
      <t xml:space="preserve"> </t>
    </r>
    <r>
      <rPr>
        <sz val="12"/>
        <rFont val="Times New Roman"/>
        <family val="1"/>
        <charset val="204"/>
      </rPr>
      <t>в тому числі за напрямами:</t>
    </r>
  </si>
  <si>
    <t xml:space="preserve">придбання сміттєвозу МАЗ - 5340     - одержувач бюджетних коштів - комунальне підприємство "Житлово-експлуатаційне об"єднання" </t>
  </si>
  <si>
    <r>
      <rPr>
        <b/>
        <sz val="14"/>
        <rFont val="Times New Roman"/>
        <family val="1"/>
        <charset val="204"/>
      </rPr>
      <t>Міська програма розвитку  дорожнього руху та його безпеки в місті Южноукраїнську  на 2018-2022 роки</t>
    </r>
    <r>
      <rPr>
        <b/>
        <sz val="12"/>
        <rFont val="Times New Roman"/>
        <family val="1"/>
        <charset val="204"/>
      </rPr>
      <t xml:space="preserve"> , </t>
    </r>
    <r>
      <rPr>
        <sz val="12"/>
        <rFont val="Times New Roman"/>
        <family val="1"/>
        <charset val="204"/>
      </rPr>
      <t>в тому числі за напрямами:</t>
    </r>
  </si>
  <si>
    <r>
      <rPr>
        <b/>
        <sz val="14"/>
        <rFont val="Times New Roman"/>
        <family val="1"/>
        <charset val="204"/>
      </rPr>
      <t>Програма підтримки об'єднань співвласників багатоквартирних будинків на 2019-2023 роки</t>
    </r>
    <r>
      <rPr>
        <b/>
        <sz val="12"/>
        <rFont val="Times New Roman"/>
        <family val="1"/>
        <charset val="204"/>
      </rPr>
      <t xml:space="preserve"> , </t>
    </r>
    <r>
      <rPr>
        <sz val="12"/>
        <rFont val="Times New Roman"/>
        <family val="1"/>
        <charset val="204"/>
      </rPr>
      <t>в тому числі в розрізі напрямів:</t>
    </r>
  </si>
  <si>
    <r>
      <rPr>
        <b/>
        <sz val="14"/>
        <rFont val="Times New Roman"/>
        <family val="1"/>
        <charset val="204"/>
      </rPr>
      <t>Міська програма  "Фонд міської ради на виконання депутатських повноважень" на 2018-2020 роки</t>
    </r>
    <r>
      <rPr>
        <b/>
        <sz val="12"/>
        <rFont val="Times New Roman"/>
        <family val="1"/>
        <charset val="204"/>
      </rPr>
      <t xml:space="preserve"> ,</t>
    </r>
    <r>
      <rPr>
        <sz val="12"/>
        <rFont val="Times New Roman"/>
        <family val="1"/>
        <charset val="204"/>
      </rPr>
      <t xml:space="preserve"> у тому числі:</t>
    </r>
  </si>
  <si>
    <t xml:space="preserve">придбання встановлення системи відеоспостереження MISECU в житловому будинку за адресою вул.Незалежності,6 п.1,2,3   </t>
  </si>
  <si>
    <t xml:space="preserve">встановлення металопластикових вікон з обрамленням наружних відкосів, внутрішніх швів та покраску внутрішніх відкосів в житловому будинку за адресою вулиця Незалежності,4 </t>
  </si>
  <si>
    <t xml:space="preserve">придбання та встановлення системи відеоспостереження в ж/б прт.Незалежності,2 (п.1-3)/вул.Миру,12 (п.4-6) </t>
  </si>
  <si>
    <t>встановлення відеокамер на ж/б вул.Дружби Народів,20</t>
  </si>
  <si>
    <t xml:space="preserve">Облаштування системи відеонагляду на ж/б прт.Незалежності,1 </t>
  </si>
  <si>
    <t xml:space="preserve">Оздоблення стін та стелі під’їзду №2 ж/б вул.Набережна Енергетиків,15 </t>
  </si>
  <si>
    <t xml:space="preserve">придбання з встановленням поштових скриньок для подальшої заміни в під’їзді №2 в ж/б вул.Дружби Народів,1 </t>
  </si>
  <si>
    <t>заміна металопластикових вікон в під’їзді ж/б по вул.Дружби Народів,33А</t>
  </si>
  <si>
    <t>Придбання  системи відеоспостереження для житлового будинку  ОСББ "Будинок-72" (вул.Енергобудівників,15)</t>
  </si>
  <si>
    <t xml:space="preserve">придбання будівельних матеріалів для виконання поточного ремонт піддашку парадного входу під"їзду №1 житлоіого будинку  ОСББ "Набережна Енергетиків,49" </t>
  </si>
  <si>
    <t xml:space="preserve">придбання обладнання системи відеоспостереження для житлового будинку ОСББ "Дружби Народів,29" </t>
  </si>
  <si>
    <t xml:space="preserve">придбання обладнання системи відеоспостереження для житлових будинків ОСББ "Соборності,2" та ОСББ "Набережна Енергетиків,19" </t>
  </si>
  <si>
    <t xml:space="preserve">придбання поштових скриньок для подальшої заміни в житлових будинках №3, 5, 7 по вулиці Енергобудівників </t>
  </si>
  <si>
    <t>придбання матеріалів для здійснення  ремонту будинкових  мереж холодного і гарячого водопостачання в ж/б ОСББ "Дружби Народів,40"</t>
  </si>
  <si>
    <t>придбання металопластикових вікон для під’їздів №1,2 ж/б ОСББ"Набережна Енергетиків,27"</t>
  </si>
  <si>
    <t>придбання обладнання системи відеоспостереження ж/б ОСББ "Енергобудівників,13"</t>
  </si>
  <si>
    <t>придбання системи відеоспостереження для під’їзду №1 ж/б вул.Набережна Енергетиків,43</t>
  </si>
  <si>
    <t>Придбання матеріалів для виконання ремонтних робіт по заміні трубопроводу гарячого водопостачання у підвальному приміщенні  ж/б прт.Незалежності,26(п.3)</t>
  </si>
  <si>
    <t>Придбання будівельних матеріалів для виконання ремонту фасаду біля входу у під’їзди  ж/б вул.Набережна Енергетиків,27</t>
  </si>
  <si>
    <t>Придбання будівельних матеріалів для виконання ремонту фасаду біля входу у під’їзди  ж/б вул.Молодіжна,5</t>
  </si>
  <si>
    <t>придбання  вікон для встановлення в під’їзді ж/б вул.Дружби Народів,56</t>
  </si>
  <si>
    <t>Придбання будівельних матеріалів для виконання ремонту фасаду біля входу у під’їзди  ж/б вул.Молодіжна,7</t>
  </si>
  <si>
    <t>придбання дитячих гойдалок (2од.), лави для відпочинку (1од.) для дитячого майданчика у дворі біля житлових будинків по вулиці Молодіжна, 7а, вулиці Молодіжна, 7, проспекту Незалежності, 24  - 14800,0; придбання бордюрного каменю для облаштування клумб на прибудинковій території житлового будинку на вулиці Молодіжна, 7а - 7200,0.</t>
  </si>
  <si>
    <t xml:space="preserve">придбання лави для облаштування дитячого майданчика ОСББ «Молодіжна, 7а» </t>
  </si>
  <si>
    <t>встановлення лави біля ж/б Миру,9</t>
  </si>
  <si>
    <t xml:space="preserve">завезення піску на дитячі майданчики у дворі житлового будинку № 7 по бул. Цвіточному </t>
  </si>
  <si>
    <t xml:space="preserve">придбання лави для встановлення біля під"їзду № 2 житлового будинку № 26 по проспекту Незалежності </t>
  </si>
  <si>
    <t xml:space="preserve">придбання бордюрів для облаштування клумб на прибудинковій території житлового будинку № 7 по вул. Молодіжна </t>
  </si>
  <si>
    <t xml:space="preserve">придбання та заміна лав (2шт.) та урн (1шт.) по бул. Шевченко в районі житлового будинку № 8 </t>
  </si>
  <si>
    <t xml:space="preserve">придбання альтанки, пісочниці для  ОСББ «Дев’яточка Юга» </t>
  </si>
  <si>
    <t xml:space="preserve">придбання елементу  дитячого ігрового майданчика – дитячого будиночка  (1од.) для встановлення у дворі житлового будинку №45 по вулиці Набережна Енергетиків </t>
  </si>
  <si>
    <t xml:space="preserve">придбання компьютерної, оргтехніки та газонокосарки для органу самоорганізації населення "Управа малоповерхової забудови" </t>
  </si>
  <si>
    <r>
      <rPr>
        <b/>
        <sz val="14"/>
        <rFont val="Times New Roman"/>
        <family val="1"/>
        <charset val="204"/>
      </rPr>
      <t>Цільова  програма захисту населення і територій від надзвичайних ситуацій техногенного та природного  характеру  на 2018-2022 роки</t>
    </r>
    <r>
      <rPr>
        <b/>
        <sz val="12"/>
        <rFont val="Times New Roman"/>
        <family val="1"/>
        <charset val="204"/>
      </rPr>
      <t xml:space="preserve">,  в тому числі:  </t>
    </r>
    <r>
      <rPr>
        <sz val="12"/>
        <rFont val="Times New Roman"/>
        <family val="1"/>
        <charset val="204"/>
      </rPr>
      <t>придбання засобів індивідуального захисту та дизінфікуючих засобів</t>
    </r>
  </si>
  <si>
    <r>
      <rPr>
        <b/>
        <sz val="14"/>
        <rFont val="Times New Roman"/>
        <family val="1"/>
        <charset val="204"/>
      </rPr>
      <t>Програма розвитку земельних відносин на  2017 - 2021  роки</t>
    </r>
    <r>
      <rPr>
        <b/>
        <sz val="12"/>
        <rFont val="Times New Roman"/>
        <family val="1"/>
        <charset val="204"/>
      </rPr>
      <t xml:space="preserve"> , </t>
    </r>
    <r>
      <rPr>
        <sz val="12"/>
        <rFont val="Times New Roman"/>
        <family val="1"/>
        <charset val="204"/>
      </rPr>
      <t>всього, в тому числі за напрямами:</t>
    </r>
  </si>
  <si>
    <t xml:space="preserve">організація і здійснення робіт з екологічної освіти, проведення інформаційно-виховних лекцій в закладах освіти, проведення семінарів, організація виставок та інших заходів щодо пропаганди охорони навколишнього природного середовища, видання  поліграфічної продукції з екологічної тематики </t>
  </si>
  <si>
    <t>підсів газонів на території міста</t>
  </si>
  <si>
    <t>ліквідація несанкціонованих звалищь</t>
  </si>
  <si>
    <t xml:space="preserve">заходи з озеленення (садіння  саджанців  дерев та кущів  віком більше 1 року  на території міста) </t>
  </si>
  <si>
    <r>
      <rPr>
        <b/>
        <sz val="14"/>
        <rFont val="Times New Roman"/>
        <family val="1"/>
        <charset val="204"/>
      </rPr>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r>
    <r>
      <rPr>
        <b/>
        <sz val="12"/>
        <rFont val="Times New Roman"/>
        <family val="1"/>
        <charset val="204"/>
      </rPr>
      <t xml:space="preserve"> ,</t>
    </r>
    <r>
      <rPr>
        <sz val="12"/>
        <rFont val="Times New Roman"/>
        <family val="1"/>
        <charset val="204"/>
      </rPr>
      <t xml:space="preserve"> в тому числі:</t>
    </r>
  </si>
  <si>
    <t xml:space="preserve"> </t>
  </si>
  <si>
    <r>
      <t xml:space="preserve">Цільова  програма захисту населення і територій від надзвичайних ситуацій техногенного та природного  характеру  на 2018-2022 роки, </t>
    </r>
    <r>
      <rPr>
        <sz val="14"/>
        <rFont val="Times New Roman"/>
        <family val="1"/>
        <charset val="204"/>
      </rPr>
      <t xml:space="preserve"> в тому числі: </t>
    </r>
    <r>
      <rPr>
        <b/>
        <sz val="14"/>
        <rFont val="Times New Roman"/>
        <family val="1"/>
        <charset val="204"/>
      </rPr>
      <t xml:space="preserve"> </t>
    </r>
  </si>
  <si>
    <t xml:space="preserve">Секретар міської ради                                        </t>
  </si>
  <si>
    <t>М.О. Пелюх</t>
  </si>
  <si>
    <t xml:space="preserve"> Забезпечення діяльності інших закладів у сфері освіти                         </t>
  </si>
  <si>
    <t>Забезпечення дільності інклюзивно-ресурсних центрів</t>
  </si>
  <si>
    <r>
      <t>від___18.03.</t>
    </r>
    <r>
      <rPr>
        <u/>
        <sz val="18"/>
        <color indexed="8"/>
        <rFont val="Times New Roman"/>
        <family val="1"/>
        <charset val="204"/>
      </rPr>
      <t>____</t>
    </r>
    <r>
      <rPr>
        <sz val="18"/>
        <color indexed="8"/>
        <rFont val="Times New Roman"/>
        <family val="1"/>
        <charset val="204"/>
      </rPr>
      <t>_2021 №___255____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</si>
</sst>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205" formatCode="* #,##0.00;* \-#,##0.00;* &quot;-&quot;??;@"/>
    <numFmt numFmtId="208" formatCode="#,##0.0"/>
  </numFmts>
  <fonts count="36" x14ac:knownFonts="1">
    <font>
      <sz val="10"/>
      <name val="Times New Roman"/>
      <charset val="204"/>
    </font>
    <font>
      <b/>
      <sz val="10"/>
      <name val="Arial"/>
      <charset val="204"/>
    </font>
    <font>
      <sz val="10"/>
      <name val="Times New Roman"/>
      <family val="1"/>
      <charset val="204"/>
    </font>
    <font>
      <b/>
      <sz val="14"/>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u/>
      <sz val="10"/>
      <color indexed="12"/>
      <name val="Arial"/>
      <family val="2"/>
      <charset val="204"/>
    </font>
    <font>
      <sz val="10"/>
      <name val="Courier New"/>
      <family val="3"/>
      <charset val="204"/>
    </font>
    <font>
      <sz val="12"/>
      <name val="Times New Roman"/>
      <family val="1"/>
      <charset val="204"/>
    </font>
    <font>
      <sz val="14"/>
      <name val="Times New Roman"/>
      <family val="1"/>
      <charset val="204"/>
    </font>
    <font>
      <sz val="10"/>
      <color indexed="8"/>
      <name val="Arial"/>
      <family val="2"/>
      <charset val="204"/>
    </font>
    <font>
      <vertAlign val="superscript"/>
      <sz val="12"/>
      <name val="Times New Roman"/>
      <family val="1"/>
      <charset val="204"/>
    </font>
    <font>
      <b/>
      <i/>
      <sz val="14"/>
      <name val="Times New Roman"/>
      <family val="1"/>
      <charset val="204"/>
    </font>
    <font>
      <b/>
      <sz val="12"/>
      <name val="Times New Roman"/>
      <family val="1"/>
      <charset val="204"/>
    </font>
    <font>
      <i/>
      <sz val="12"/>
      <name val="Times New Roman"/>
      <family val="1"/>
      <charset val="204"/>
    </font>
    <font>
      <b/>
      <sz val="10"/>
      <name val="Times New Roman"/>
      <family val="1"/>
      <charset val="204"/>
    </font>
    <font>
      <sz val="20"/>
      <name val="Times New Roman"/>
      <family val="1"/>
      <charset val="204"/>
    </font>
    <font>
      <b/>
      <sz val="18"/>
      <name val="Times New Roman"/>
      <family val="1"/>
      <charset val="204"/>
    </font>
    <font>
      <sz val="18"/>
      <name val="Times New Roman"/>
      <family val="1"/>
      <charset val="204"/>
    </font>
    <font>
      <u/>
      <sz val="18"/>
      <color indexed="8"/>
      <name val="Times New Roman"/>
      <family val="1"/>
      <charset val="204"/>
    </font>
    <font>
      <sz val="18"/>
      <color indexed="8"/>
      <name val="Times New Roman"/>
      <family val="1"/>
      <charset val="204"/>
    </font>
    <font>
      <b/>
      <i/>
      <sz val="12"/>
      <name val="Times New Roman"/>
      <family val="1"/>
      <charset val="204"/>
    </font>
    <font>
      <sz val="12"/>
      <color indexed="8"/>
      <name val="Times New Roman"/>
      <family val="1"/>
      <charset val="204"/>
    </font>
    <font>
      <sz val="12"/>
      <color indexed="10"/>
      <name val="Times New Roman"/>
      <family val="1"/>
      <charset val="204"/>
    </font>
    <font>
      <b/>
      <sz val="12"/>
      <color indexed="10"/>
      <name val="Times New Roman"/>
      <family val="1"/>
      <charset val="204"/>
    </font>
    <font>
      <sz val="11"/>
      <name val="Times New Roman"/>
      <family val="1"/>
      <charset val="204"/>
    </font>
    <font>
      <u/>
      <sz val="18"/>
      <name val="Times New Roman"/>
      <family val="1"/>
      <charset val="204"/>
    </font>
    <font>
      <sz val="18"/>
      <color theme="1"/>
      <name val="Times New Roman"/>
      <family val="1"/>
      <charset val="204"/>
    </font>
  </fonts>
  <fills count="23">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7">
    <xf numFmtId="0" fontId="0" fillId="0" borderId="0"/>
    <xf numFmtId="0" fontId="9" fillId="2"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3" fillId="0" borderId="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5" fillId="22" borderId="2" applyNumberFormat="0" applyAlignment="0" applyProtection="0"/>
    <xf numFmtId="0" fontId="10" fillId="22" borderId="1" applyNumberFormat="0" applyAlignment="0" applyProtection="0"/>
    <xf numFmtId="0" fontId="14" fillId="0" borderId="0" applyNumberFormat="0" applyFill="0" applyBorder="0" applyAlignment="0" applyProtection="0">
      <alignment vertical="top"/>
      <protection locked="0"/>
    </xf>
    <xf numFmtId="205" fontId="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8" fillId="0" borderId="0">
      <alignment vertical="top"/>
    </xf>
    <xf numFmtId="0" fontId="7" fillId="0" borderId="3" applyNumberFormat="0" applyFill="0" applyAlignment="0" applyProtection="0"/>
    <xf numFmtId="0" fontId="11" fillId="12" borderId="0" applyNumberFormat="0" applyBorder="0" applyAlignment="0" applyProtection="0"/>
    <xf numFmtId="0" fontId="13" fillId="0" borderId="0"/>
    <xf numFmtId="0" fontId="4" fillId="4" borderId="0" applyNumberFormat="0" applyBorder="0" applyAlignment="0" applyProtection="0"/>
    <xf numFmtId="0" fontId="6" fillId="0" borderId="0" applyNumberFormat="0" applyFill="0" applyBorder="0" applyAlignment="0" applyProtection="0"/>
    <xf numFmtId="0" fontId="9" fillId="7" borderId="4" applyNumberFormat="0" applyFont="0" applyAlignment="0" applyProtection="0"/>
    <xf numFmtId="0" fontId="12" fillId="0" borderId="0"/>
  </cellStyleXfs>
  <cellXfs count="131">
    <xf numFmtId="0" fontId="0" fillId="0" borderId="0" xfId="0"/>
    <xf numFmtId="0" fontId="16" fillId="0" borderId="5" xfId="0" applyNumberFormat="1" applyFont="1" applyFill="1" applyBorder="1" applyAlignment="1" applyProtection="1">
      <alignment horizontal="center" vertical="center" wrapText="1"/>
    </xf>
    <xf numFmtId="0" fontId="2" fillId="0" borderId="0" xfId="0" applyNumberFormat="1" applyFont="1" applyFill="1" applyAlignment="1" applyProtection="1"/>
    <xf numFmtId="0" fontId="2" fillId="0" borderId="0" xfId="0" applyFont="1" applyFill="1"/>
    <xf numFmtId="0" fontId="2" fillId="0" borderId="0" xfId="0" applyNumberFormat="1" applyFont="1" applyFill="1" applyBorder="1" applyAlignment="1" applyProtection="1"/>
    <xf numFmtId="0" fontId="2" fillId="0" borderId="0" xfId="0" applyNumberFormat="1" applyFont="1" applyFill="1" applyAlignment="1" applyProtection="1">
      <alignment vertical="center"/>
    </xf>
    <xf numFmtId="0" fontId="2" fillId="0" borderId="0" xfId="0" applyFont="1" applyFill="1" applyAlignment="1">
      <alignment vertical="center"/>
    </xf>
    <xf numFmtId="0" fontId="16" fillId="0" borderId="5" xfId="0" applyNumberFormat="1" applyFont="1" applyFill="1" applyBorder="1" applyAlignment="1" applyProtection="1">
      <alignment horizontal="left" vertical="center" wrapText="1"/>
    </xf>
    <xf numFmtId="0" fontId="16" fillId="0" borderId="5" xfId="0" applyNumberFormat="1" applyFont="1" applyFill="1" applyBorder="1" applyAlignment="1" applyProtection="1">
      <alignment vertical="center" wrapText="1"/>
    </xf>
    <xf numFmtId="0" fontId="16" fillId="0" borderId="5" xfId="0" applyFont="1" applyFill="1" applyBorder="1" applyAlignment="1">
      <alignment horizontal="left" wrapText="1"/>
    </xf>
    <xf numFmtId="0" fontId="21" fillId="0" borderId="5" xfId="0" applyNumberFormat="1" applyFont="1" applyFill="1" applyBorder="1" applyAlignment="1" applyProtection="1">
      <alignment horizontal="left" vertical="center" wrapText="1"/>
    </xf>
    <xf numFmtId="0" fontId="21" fillId="0" borderId="5" xfId="0" applyNumberFormat="1" applyFont="1" applyFill="1" applyBorder="1" applyAlignment="1" applyProtection="1">
      <alignment horizontal="center" vertical="center" wrapText="1"/>
    </xf>
    <xf numFmtId="0" fontId="16" fillId="0" borderId="5" xfId="0" quotePrefix="1" applyNumberFormat="1" applyFont="1" applyFill="1" applyBorder="1" applyAlignment="1" applyProtection="1">
      <alignment horizontal="left" vertical="center" wrapText="1"/>
    </xf>
    <xf numFmtId="49" fontId="16" fillId="0" borderId="5"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left" vertical="center" wrapText="1"/>
    </xf>
    <xf numFmtId="0" fontId="17" fillId="0" borderId="5" xfId="0" applyNumberFormat="1" applyFont="1" applyFill="1" applyBorder="1" applyAlignment="1" applyProtection="1">
      <alignment horizontal="left" vertical="center" wrapText="1"/>
    </xf>
    <xf numFmtId="49" fontId="16" fillId="0" borderId="5" xfId="0" applyNumberFormat="1" applyFont="1" applyFill="1" applyBorder="1" applyAlignment="1" applyProtection="1">
      <alignment horizontal="left" vertical="center" wrapText="1"/>
    </xf>
    <xf numFmtId="0" fontId="23" fillId="0" borderId="0" xfId="0" applyNumberFormat="1" applyFont="1" applyFill="1" applyAlignment="1" applyProtection="1"/>
    <xf numFmtId="0" fontId="23" fillId="0" borderId="0" xfId="0" applyFont="1" applyFill="1"/>
    <xf numFmtId="49" fontId="21" fillId="0" borderId="5"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5" xfId="0" quotePrefix="1"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vertical="center" wrapText="1"/>
    </xf>
    <xf numFmtId="4" fontId="21" fillId="0" borderId="5" xfId="0" applyNumberFormat="1" applyFont="1" applyFill="1" applyBorder="1" applyAlignment="1" applyProtection="1">
      <alignment horizontal="center" vertical="center" wrapText="1"/>
    </xf>
    <xf numFmtId="0" fontId="16" fillId="0" borderId="5" xfId="0" applyFont="1" applyFill="1" applyBorder="1" applyAlignment="1">
      <alignment wrapText="1"/>
    </xf>
    <xf numFmtId="49" fontId="16" fillId="0" borderId="5" xfId="0" applyNumberFormat="1" applyFont="1" applyFill="1" applyBorder="1" applyAlignment="1" applyProtection="1">
      <alignment horizontal="left" wrapText="1"/>
    </xf>
    <xf numFmtId="49" fontId="16" fillId="0" borderId="5" xfId="0" applyNumberFormat="1" applyFont="1" applyFill="1" applyBorder="1" applyAlignment="1">
      <alignment horizontal="center" vertical="center"/>
    </xf>
    <xf numFmtId="0" fontId="16" fillId="0" borderId="5" xfId="0" applyFont="1" applyFill="1" applyBorder="1" applyAlignment="1">
      <alignment horizontal="right" vertical="top" wrapText="1"/>
    </xf>
    <xf numFmtId="0" fontId="21" fillId="0" borderId="5" xfId="0" quotePrefix="1" applyNumberFormat="1" applyFont="1" applyFill="1" applyBorder="1" applyAlignment="1" applyProtection="1">
      <alignment horizontal="left" vertical="center" wrapText="1"/>
    </xf>
    <xf numFmtId="49" fontId="17" fillId="0" borderId="5" xfId="0" applyNumberFormat="1" applyFont="1" applyFill="1" applyBorder="1" applyAlignment="1">
      <alignment horizontal="center" vertical="center"/>
    </xf>
    <xf numFmtId="0" fontId="3" fillId="0" borderId="5" xfId="0" applyNumberFormat="1" applyFont="1" applyFill="1" applyBorder="1" applyAlignment="1" applyProtection="1">
      <alignment horizontal="center" vertical="center" wrapText="1"/>
    </xf>
    <xf numFmtId="0" fontId="26" fillId="0" borderId="0" xfId="0" applyFont="1" applyFill="1"/>
    <xf numFmtId="0" fontId="25" fillId="0" borderId="0" xfId="0" applyFont="1" applyFill="1"/>
    <xf numFmtId="0" fontId="21" fillId="0" borderId="6" xfId="0" applyFont="1" applyFill="1" applyBorder="1" applyAlignment="1">
      <alignment horizontal="justify"/>
    </xf>
    <xf numFmtId="49" fontId="2" fillId="0" borderId="0" xfId="0" applyNumberFormat="1" applyFont="1" applyFill="1" applyAlignment="1" applyProtection="1"/>
    <xf numFmtId="0" fontId="16" fillId="0" borderId="0" xfId="0" applyNumberFormat="1" applyFont="1" applyFill="1" applyBorder="1" applyAlignment="1" applyProtection="1">
      <alignment vertical="center"/>
    </xf>
    <xf numFmtId="0" fontId="16" fillId="0" borderId="7" xfId="0" applyNumberFormat="1" applyFont="1" applyFill="1" applyBorder="1" applyAlignment="1" applyProtection="1">
      <alignment vertical="center"/>
    </xf>
    <xf numFmtId="4" fontId="3" fillId="0" borderId="5" xfId="0" applyNumberFormat="1" applyFont="1" applyFill="1" applyBorder="1" applyAlignment="1" applyProtection="1">
      <alignment horizontal="center" vertical="center" wrapText="1"/>
    </xf>
    <xf numFmtId="0" fontId="17" fillId="0" borderId="0" xfId="0" applyNumberFormat="1" applyFont="1" applyFill="1" applyAlignment="1" applyProtection="1"/>
    <xf numFmtId="4" fontId="16" fillId="0" borderId="5" xfId="0" applyNumberFormat="1" applyFont="1" applyFill="1" applyBorder="1" applyAlignment="1" applyProtection="1">
      <alignment horizontal="center" vertical="center" wrapText="1"/>
    </xf>
    <xf numFmtId="49" fontId="21" fillId="0" borderId="5" xfId="0" applyNumberFormat="1" applyFont="1" applyFill="1" applyBorder="1" applyAlignment="1" applyProtection="1">
      <alignment horizontal="left" vertical="center" wrapText="1"/>
    </xf>
    <xf numFmtId="49" fontId="16" fillId="0" borderId="5" xfId="0" applyNumberFormat="1" applyFont="1" applyFill="1" applyBorder="1" applyAlignment="1" applyProtection="1">
      <alignment horizontal="left" vertical="top" wrapText="1"/>
    </xf>
    <xf numFmtId="49" fontId="16" fillId="0" borderId="5" xfId="0" applyNumberFormat="1" applyFont="1" applyFill="1" applyBorder="1" applyAlignment="1">
      <alignment horizontal="justify" wrapText="1"/>
    </xf>
    <xf numFmtId="0" fontId="16" fillId="0" borderId="5" xfId="0" applyFont="1" applyFill="1" applyBorder="1" applyAlignment="1">
      <alignment horizontal="justify" wrapText="1"/>
    </xf>
    <xf numFmtId="0" fontId="16" fillId="0" borderId="5" xfId="0" applyNumberFormat="1" applyFont="1" applyFill="1" applyBorder="1" applyAlignment="1" applyProtection="1"/>
    <xf numFmtId="4" fontId="16" fillId="0" borderId="5" xfId="0" applyNumberFormat="1" applyFont="1" applyFill="1" applyBorder="1" applyAlignment="1" applyProtection="1">
      <alignment horizontal="center" vertical="center"/>
    </xf>
    <xf numFmtId="0" fontId="16" fillId="0" borderId="5" xfId="0" applyNumberFormat="1" applyFont="1" applyFill="1" applyBorder="1" applyAlignment="1" applyProtection="1">
      <alignment horizontal="left" wrapText="1"/>
    </xf>
    <xf numFmtId="4" fontId="29" fillId="0" borderId="5" xfId="0" applyNumberFormat="1" applyFont="1" applyFill="1" applyBorder="1" applyAlignment="1" applyProtection="1">
      <alignment horizontal="center" vertical="center" wrapText="1"/>
    </xf>
    <xf numFmtId="0" fontId="16" fillId="0" borderId="5" xfId="0"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0" fontId="16" fillId="0" borderId="6" xfId="0" applyFont="1" applyFill="1" applyBorder="1" applyAlignment="1">
      <alignment vertical="center"/>
    </xf>
    <xf numFmtId="0" fontId="16" fillId="0" borderId="5" xfId="0" applyFont="1" applyFill="1" applyBorder="1" applyAlignment="1">
      <alignment vertical="center"/>
    </xf>
    <xf numFmtId="4" fontId="21" fillId="0" borderId="5" xfId="0" applyNumberFormat="1" applyFont="1" applyFill="1" applyBorder="1" applyAlignment="1">
      <alignment horizontal="center" vertical="center"/>
    </xf>
    <xf numFmtId="0" fontId="16" fillId="0" borderId="6" xfId="0" applyFont="1" applyFill="1" applyBorder="1" applyAlignment="1">
      <alignment horizontal="justify"/>
    </xf>
    <xf numFmtId="4" fontId="16" fillId="0" borderId="5" xfId="0" applyNumberFormat="1" applyFont="1" applyFill="1" applyBorder="1" applyAlignment="1">
      <alignment horizontal="center" vertical="center"/>
    </xf>
    <xf numFmtId="0" fontId="21" fillId="0" borderId="5" xfId="0" applyNumberFormat="1" applyFont="1" applyFill="1" applyBorder="1" applyAlignment="1" applyProtection="1">
      <alignment vertical="center" wrapText="1"/>
    </xf>
    <xf numFmtId="0" fontId="16" fillId="0" borderId="0" xfId="0" applyNumberFormat="1" applyFont="1" applyFill="1" applyAlignment="1" applyProtection="1"/>
    <xf numFmtId="0" fontId="16" fillId="0" borderId="5" xfId="0" quotePrefix="1" applyFont="1" applyFill="1" applyBorder="1" applyAlignment="1">
      <alignment horizontal="left" wrapText="1"/>
    </xf>
    <xf numFmtId="0" fontId="33" fillId="0" borderId="5" xfId="0" applyNumberFormat="1" applyFont="1" applyFill="1" applyBorder="1" applyAlignment="1" applyProtection="1">
      <alignment horizontal="center" vertical="center" wrapText="1"/>
    </xf>
    <xf numFmtId="49" fontId="21" fillId="0" borderId="5" xfId="0" applyNumberFormat="1" applyFont="1" applyFill="1" applyBorder="1" applyAlignment="1" applyProtection="1">
      <alignment horizontal="center" vertical="top" wrapText="1"/>
    </xf>
    <xf numFmtId="49" fontId="16" fillId="0" borderId="5" xfId="0" applyNumberFormat="1" applyFont="1" applyFill="1" applyBorder="1" applyAlignment="1" applyProtection="1">
      <alignment horizontal="center" vertical="top" wrapText="1"/>
    </xf>
    <xf numFmtId="0" fontId="16" fillId="0" borderId="5" xfId="0" applyFont="1" applyFill="1" applyBorder="1" applyAlignment="1">
      <alignment vertical="top" wrapText="1"/>
    </xf>
    <xf numFmtId="0" fontId="30" fillId="0" borderId="5"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5" xfId="0" applyNumberFormat="1" applyFont="1" applyFill="1" applyBorder="1" applyAlignment="1" applyProtection="1">
      <alignment horizontal="center" vertical="top" wrapText="1"/>
    </xf>
    <xf numFmtId="0" fontId="21" fillId="0" borderId="5" xfId="0" applyNumberFormat="1" applyFont="1" applyFill="1" applyBorder="1" applyAlignment="1" applyProtection="1">
      <alignment horizontal="center" vertical="top" wrapText="1"/>
    </xf>
    <xf numFmtId="0" fontId="16" fillId="0" borderId="5" xfId="0" applyNumberFormat="1" applyFont="1" applyFill="1" applyBorder="1" applyAlignment="1" applyProtection="1">
      <alignment horizontal="left" vertical="top" wrapText="1"/>
    </xf>
    <xf numFmtId="0" fontId="16" fillId="0" borderId="5" xfId="0" applyFont="1" applyFill="1" applyBorder="1" applyAlignment="1">
      <alignment vertical="top"/>
    </xf>
    <xf numFmtId="49" fontId="33" fillId="0" borderId="5" xfId="0" applyNumberFormat="1" applyFont="1" applyFill="1" applyBorder="1" applyAlignment="1" applyProtection="1">
      <alignment horizontal="left" vertical="top" wrapText="1"/>
    </xf>
    <xf numFmtId="49" fontId="33" fillId="0" borderId="5" xfId="0" applyNumberFormat="1" applyFont="1" applyFill="1" applyBorder="1" applyAlignment="1" applyProtection="1">
      <alignment horizontal="left" vertical="center" wrapText="1"/>
    </xf>
    <xf numFmtId="49" fontId="22" fillId="0" borderId="5" xfId="0" applyNumberFormat="1" applyFont="1" applyFill="1" applyBorder="1" applyAlignment="1">
      <alignment horizontal="center" vertical="center"/>
    </xf>
    <xf numFmtId="49" fontId="29" fillId="0" borderId="5" xfId="0" applyNumberFormat="1" applyFont="1" applyFill="1" applyBorder="1" applyAlignment="1">
      <alignment horizontal="center" vertical="center"/>
    </xf>
    <xf numFmtId="49" fontId="21" fillId="0" borderId="5" xfId="0" applyNumberFormat="1" applyFont="1" applyFill="1" applyBorder="1" applyAlignment="1">
      <alignment horizontal="center" vertical="center"/>
    </xf>
    <xf numFmtId="49" fontId="29" fillId="0" borderId="0" xfId="0" applyNumberFormat="1" applyFont="1" applyFill="1" applyBorder="1" applyAlignment="1" applyProtection="1">
      <alignment horizontal="center" vertical="center" wrapText="1"/>
      <protection locked="0"/>
    </xf>
    <xf numFmtId="0" fontId="3" fillId="0" borderId="0" xfId="0" applyFont="1" applyFill="1"/>
    <xf numFmtId="0" fontId="33" fillId="0" borderId="5" xfId="0" applyNumberFormat="1" applyFont="1" applyFill="1" applyBorder="1" applyAlignment="1" applyProtection="1">
      <alignment horizontal="left" vertical="center" wrapText="1"/>
    </xf>
    <xf numFmtId="0" fontId="17" fillId="0" borderId="0" xfId="0" applyFont="1" applyFill="1"/>
    <xf numFmtId="0" fontId="3" fillId="0" borderId="0" xfId="0" applyNumberFormat="1" applyFont="1" applyFill="1" applyAlignment="1" applyProtection="1"/>
    <xf numFmtId="0" fontId="3" fillId="0" borderId="5" xfId="0" applyNumberFormat="1" applyFont="1" applyFill="1" applyBorder="1" applyAlignment="1" applyProtection="1">
      <alignment horizontal="left" vertical="top" wrapText="1"/>
    </xf>
    <xf numFmtId="49" fontId="21" fillId="0" borderId="5" xfId="0" quotePrefix="1" applyNumberFormat="1" applyFont="1" applyFill="1" applyBorder="1" applyAlignment="1" applyProtection="1">
      <alignment horizontal="left" vertical="center" wrapText="1"/>
    </xf>
    <xf numFmtId="0" fontId="16" fillId="0" borderId="5" xfId="0" applyFont="1" applyFill="1" applyBorder="1" applyAlignment="1">
      <alignment horizontal="left" vertical="top" wrapText="1" shrinkToFit="1"/>
    </xf>
    <xf numFmtId="0" fontId="16" fillId="0" borderId="5" xfId="28" applyFont="1" applyFill="1" applyBorder="1" applyAlignment="1" applyProtection="1">
      <alignment wrapText="1"/>
    </xf>
    <xf numFmtId="0" fontId="3" fillId="0" borderId="5" xfId="28" applyFont="1" applyFill="1" applyBorder="1" applyAlignment="1" applyProtection="1">
      <alignment wrapText="1"/>
    </xf>
    <xf numFmtId="49" fontId="3" fillId="0" borderId="5" xfId="0" applyNumberFormat="1" applyFont="1" applyFill="1" applyBorder="1" applyAlignment="1" applyProtection="1">
      <alignment horizontal="center" vertical="top" wrapText="1"/>
    </xf>
    <xf numFmtId="49" fontId="29" fillId="0" borderId="5"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21" fillId="0" borderId="5" xfId="0" applyNumberFormat="1" applyFont="1" applyFill="1" applyBorder="1" applyAlignment="1">
      <alignment horizontal="center" vertical="center" wrapText="1"/>
    </xf>
    <xf numFmtId="49" fontId="22" fillId="0" borderId="5" xfId="0" applyNumberFormat="1" applyFont="1" applyFill="1" applyBorder="1" applyAlignment="1">
      <alignment horizontal="center" vertical="center" wrapText="1"/>
    </xf>
    <xf numFmtId="0" fontId="3" fillId="0" borderId="5" xfId="0" applyFont="1" applyFill="1" applyBorder="1" applyAlignment="1">
      <alignment horizontal="justify" wrapText="1"/>
    </xf>
    <xf numFmtId="0" fontId="3" fillId="0" borderId="5" xfId="0" applyNumberFormat="1" applyFont="1" applyFill="1" applyBorder="1" applyAlignment="1" applyProtection="1">
      <alignment horizontal="center" vertical="top" wrapText="1"/>
    </xf>
    <xf numFmtId="205" fontId="3" fillId="0" borderId="5" xfId="29" applyFont="1" applyFill="1" applyBorder="1" applyAlignment="1" applyProtection="1">
      <alignment horizontal="center" vertical="top" wrapText="1"/>
    </xf>
    <xf numFmtId="0" fontId="21" fillId="0" borderId="5"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1" fillId="0" borderId="5" xfId="0" quotePrefix="1" applyNumberFormat="1" applyFont="1" applyFill="1" applyBorder="1" applyAlignment="1" applyProtection="1">
      <alignment vertical="center" wrapText="1"/>
    </xf>
    <xf numFmtId="0" fontId="21" fillId="0" borderId="5" xfId="0" applyFont="1" applyFill="1" applyBorder="1" applyAlignment="1">
      <alignment horizontal="left" vertical="top" wrapText="1"/>
    </xf>
    <xf numFmtId="49" fontId="21" fillId="0" borderId="5" xfId="0" applyNumberFormat="1" applyFont="1" applyFill="1" applyBorder="1" applyAlignment="1" applyProtection="1">
      <alignment horizontal="center" vertical="center" wrapText="1"/>
      <protection locked="0"/>
    </xf>
    <xf numFmtId="49" fontId="32" fillId="0" borderId="5"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vertical="top" wrapText="1"/>
      <protection locked="0"/>
    </xf>
    <xf numFmtId="0" fontId="16" fillId="0" borderId="5" xfId="0" applyFont="1" applyFill="1" applyBorder="1" applyAlignment="1" applyProtection="1">
      <alignment horizontal="left" vertical="top" wrapText="1"/>
      <protection locked="0"/>
    </xf>
    <xf numFmtId="2" fontId="16" fillId="0" borderId="5" xfId="0" applyNumberFormat="1" applyFont="1" applyFill="1" applyBorder="1" applyAlignment="1">
      <alignment wrapText="1"/>
    </xf>
    <xf numFmtId="4" fontId="16" fillId="0" borderId="5" xfId="49"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0" fontId="3" fillId="0" borderId="5" xfId="0" applyFont="1" applyFill="1" applyBorder="1" applyAlignment="1">
      <alignment horizontal="left" wrapText="1"/>
    </xf>
    <xf numFmtId="0" fontId="3" fillId="0" borderId="5" xfId="0" applyFont="1" applyFill="1" applyBorder="1" applyAlignment="1">
      <alignment vertical="top" wrapText="1"/>
    </xf>
    <xf numFmtId="0" fontId="3" fillId="0" borderId="5" xfId="0"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49" fontId="24" fillId="0" borderId="0" xfId="0" applyNumberFormat="1" applyFont="1" applyFill="1" applyBorder="1" applyAlignment="1" applyProtection="1">
      <alignment vertical="top" wrapText="1"/>
    </xf>
    <xf numFmtId="49" fontId="2" fillId="0" borderId="0" xfId="0" applyNumberFormat="1" applyFont="1" applyFill="1" applyBorder="1" applyAlignment="1" applyProtection="1">
      <alignment vertical="top" wrapText="1"/>
    </xf>
    <xf numFmtId="0" fontId="2" fillId="0" borderId="0" xfId="0" applyFont="1" applyFill="1" applyBorder="1"/>
    <xf numFmtId="0" fontId="35" fillId="0" borderId="0" xfId="0" applyFont="1" applyFill="1" applyAlignment="1">
      <alignment vertical="center"/>
    </xf>
    <xf numFmtId="4" fontId="16" fillId="0" borderId="5" xfId="0" applyNumberFormat="1" applyFont="1" applyFill="1" applyBorder="1" applyAlignment="1">
      <alignment vertical="center"/>
    </xf>
    <xf numFmtId="4" fontId="21" fillId="0" borderId="5" xfId="49" applyNumberFormat="1" applyFont="1" applyFill="1" applyBorder="1" applyAlignment="1">
      <alignment horizontal="center" vertical="center"/>
    </xf>
    <xf numFmtId="4" fontId="3" fillId="0" borderId="5" xfId="49" applyNumberFormat="1" applyFont="1" applyFill="1" applyBorder="1" applyAlignment="1">
      <alignment horizontal="center" vertical="center"/>
    </xf>
    <xf numFmtId="4" fontId="25" fillId="0" borderId="0" xfId="0" applyNumberFormat="1" applyFont="1" applyFill="1" applyAlignment="1" applyProtection="1">
      <alignment vertical="center"/>
    </xf>
    <xf numFmtId="4" fontId="3" fillId="0" borderId="0" xfId="0" applyNumberFormat="1" applyFont="1" applyFill="1"/>
    <xf numFmtId="49" fontId="24" fillId="0" borderId="0" xfId="0" applyNumberFormat="1" applyFont="1" applyFill="1" applyBorder="1" applyAlignment="1" applyProtection="1">
      <alignment wrapText="1"/>
    </xf>
    <xf numFmtId="208" fontId="26" fillId="0" borderId="0" xfId="0" applyNumberFormat="1" applyFont="1" applyFill="1" applyAlignment="1">
      <alignment horizontal="center"/>
    </xf>
    <xf numFmtId="0" fontId="26" fillId="0" borderId="0"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center" wrapText="1"/>
    </xf>
    <xf numFmtId="0" fontId="33" fillId="0" borderId="8" xfId="0" applyNumberFormat="1" applyFont="1" applyFill="1" applyBorder="1" applyAlignment="1" applyProtection="1">
      <alignment horizontal="center" vertical="center" wrapText="1"/>
    </xf>
    <xf numFmtId="0" fontId="33" fillId="0" borderId="9" xfId="0" applyNumberFormat="1" applyFont="1" applyFill="1" applyBorder="1" applyAlignment="1" applyProtection="1">
      <alignment horizontal="center" vertical="center" wrapText="1"/>
    </xf>
    <xf numFmtId="0" fontId="16" fillId="0" borderId="8" xfId="0" applyFont="1" applyFill="1" applyBorder="1" applyAlignment="1">
      <alignment horizontal="left" vertical="top" wrapText="1"/>
    </xf>
    <xf numFmtId="0" fontId="16" fillId="0" borderId="9" xfId="0" applyFont="1" applyFill="1" applyBorder="1" applyAlignment="1">
      <alignment horizontal="left" vertical="top" wrapText="1"/>
    </xf>
    <xf numFmtId="49" fontId="26" fillId="0" borderId="0" xfId="0" applyNumberFormat="1" applyFont="1" applyFill="1" applyAlignment="1">
      <alignment horizontal="left" wrapText="1"/>
    </xf>
    <xf numFmtId="0" fontId="33" fillId="0" borderId="10" xfId="0" applyNumberFormat="1" applyFont="1" applyFill="1" applyBorder="1" applyAlignment="1" applyProtection="1">
      <alignment horizontal="center" vertical="center" wrapText="1"/>
    </xf>
    <xf numFmtId="0" fontId="33" fillId="0" borderId="11"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center" vertical="top"/>
    </xf>
    <xf numFmtId="0" fontId="33" fillId="0" borderId="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left" vertical="center" wrapText="1"/>
    </xf>
  </cellXfs>
  <cellStyles count="5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Гиперссылка" xfId="28" builtinId="8"/>
    <cellStyle name="Денежный" xfId="29" builtinId="4"/>
    <cellStyle name="Звичайний 10" xfId="30"/>
    <cellStyle name="Звичайний 11" xfId="31"/>
    <cellStyle name="Звичайний 12" xfId="32"/>
    <cellStyle name="Звичайний 13" xfId="33"/>
    <cellStyle name="Звичайний 14" xfId="34"/>
    <cellStyle name="Звичайний 15" xfId="35"/>
    <cellStyle name="Звичайний 16" xfId="36"/>
    <cellStyle name="Звичайний 17" xfId="37"/>
    <cellStyle name="Звичайний 18" xfId="38"/>
    <cellStyle name="Звичайний 19" xfId="39"/>
    <cellStyle name="Звичайний 2" xfId="40"/>
    <cellStyle name="Звичайний 20" xfId="41"/>
    <cellStyle name="Звичайний 3" xfId="42"/>
    <cellStyle name="Звичайний 4" xfId="43"/>
    <cellStyle name="Звичайний 5" xfId="44"/>
    <cellStyle name="Звичайний 6" xfId="45"/>
    <cellStyle name="Звичайний 7" xfId="46"/>
    <cellStyle name="Звичайний 8" xfId="47"/>
    <cellStyle name="Звичайний 9" xfId="48"/>
    <cellStyle name="Звичайний_Додаток _ 3 зм_ни 4575" xfId="49"/>
    <cellStyle name="Итог" xfId="50"/>
    <cellStyle name="Нейтральный" xfId="51"/>
    <cellStyle name="Обычный" xfId="0" builtinId="0"/>
    <cellStyle name="Обычный 2" xfId="52"/>
    <cellStyle name="Плохой" xfId="53"/>
    <cellStyle name="Пояснение" xfId="54"/>
    <cellStyle name="Примечание" xfId="55"/>
    <cellStyle name="Стиль 1" xfId="5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T571"/>
  <sheetViews>
    <sheetView tabSelected="1" view="pageBreakPreview" topLeftCell="B1" zoomScale="53" zoomScaleNormal="53" zoomScaleSheetLayoutView="53" workbookViewId="0">
      <selection activeCell="F8" sqref="F8:F9"/>
    </sheetView>
  </sheetViews>
  <sheetFormatPr defaultColWidth="9.1640625" defaultRowHeight="12.75" x14ac:dyDescent="0.2"/>
  <cols>
    <col min="1" max="1" width="3.83203125" style="2" hidden="1" customWidth="1"/>
    <col min="2" max="2" width="12.1640625" style="5" customWidth="1"/>
    <col min="3" max="3" width="13.1640625" style="5" customWidth="1"/>
    <col min="4" max="4" width="10.83203125" style="5" customWidth="1"/>
    <col min="5" max="5" width="36.83203125" style="2" customWidth="1"/>
    <col min="6" max="6" width="88.83203125" style="2" customWidth="1"/>
    <col min="7" max="10" width="23.83203125" style="5" customWidth="1"/>
    <col min="11" max="11" width="20.5" style="3" customWidth="1"/>
    <col min="12" max="16384" width="9.1640625" style="3"/>
  </cols>
  <sheetData>
    <row r="1" spans="1:10" ht="23.25" x14ac:dyDescent="0.2">
      <c r="H1" s="111" t="s">
        <v>504</v>
      </c>
    </row>
    <row r="2" spans="1:10" ht="23.25" x14ac:dyDescent="0.2">
      <c r="H2" s="111" t="s">
        <v>505</v>
      </c>
    </row>
    <row r="3" spans="1:10" ht="23.25" x14ac:dyDescent="0.2">
      <c r="H3" s="111" t="s">
        <v>586</v>
      </c>
    </row>
    <row r="5" spans="1:10" ht="33.75" customHeight="1" x14ac:dyDescent="0.2">
      <c r="B5" s="119" t="s">
        <v>506</v>
      </c>
      <c r="C5" s="119"/>
      <c r="D5" s="119"/>
      <c r="E5" s="119"/>
      <c r="F5" s="119"/>
      <c r="G5" s="119"/>
      <c r="H5" s="119"/>
      <c r="I5" s="119"/>
      <c r="J5" s="119"/>
    </row>
    <row r="6" spans="1:10" s="6" customFormat="1" ht="27" customHeight="1" x14ac:dyDescent="0.35">
      <c r="A6" s="5"/>
      <c r="B6" s="120">
        <v>14205100000</v>
      </c>
      <c r="C6" s="120"/>
      <c r="D6" s="120"/>
      <c r="E6" s="120"/>
      <c r="F6" s="120"/>
      <c r="G6" s="120"/>
      <c r="H6" s="120"/>
      <c r="I6" s="120"/>
      <c r="J6" s="120"/>
    </row>
    <row r="7" spans="1:10" s="37" customFormat="1" ht="35.450000000000003" customHeight="1" x14ac:dyDescent="0.2">
      <c r="A7" s="36" t="s">
        <v>43</v>
      </c>
      <c r="B7" s="128" t="s">
        <v>507</v>
      </c>
      <c r="C7" s="128"/>
      <c r="D7" s="128"/>
      <c r="E7" s="128"/>
      <c r="F7" s="128"/>
      <c r="G7" s="128"/>
      <c r="H7" s="128"/>
      <c r="I7" s="128"/>
      <c r="J7" s="128"/>
    </row>
    <row r="8" spans="1:10" ht="28.9" customHeight="1" x14ac:dyDescent="0.2">
      <c r="A8" s="4"/>
      <c r="B8" s="121" t="s">
        <v>179</v>
      </c>
      <c r="C8" s="121" t="s">
        <v>180</v>
      </c>
      <c r="D8" s="121" t="s">
        <v>181</v>
      </c>
      <c r="E8" s="121" t="s">
        <v>182</v>
      </c>
      <c r="F8" s="121" t="s">
        <v>192</v>
      </c>
      <c r="G8" s="126" t="s">
        <v>190</v>
      </c>
      <c r="H8" s="127"/>
      <c r="I8" s="129" t="s">
        <v>0</v>
      </c>
      <c r="J8" s="129"/>
    </row>
    <row r="9" spans="1:10" s="6" customFormat="1" ht="91.15" customHeight="1" x14ac:dyDescent="0.2">
      <c r="A9" s="5"/>
      <c r="B9" s="122"/>
      <c r="C9" s="122"/>
      <c r="D9" s="122"/>
      <c r="E9" s="122"/>
      <c r="F9" s="122"/>
      <c r="G9" s="59" t="s">
        <v>299</v>
      </c>
      <c r="H9" s="59" t="s">
        <v>191</v>
      </c>
      <c r="I9" s="59" t="s">
        <v>300</v>
      </c>
      <c r="J9" s="59" t="s">
        <v>191</v>
      </c>
    </row>
    <row r="10" spans="1:10" ht="15.75" x14ac:dyDescent="0.2">
      <c r="B10" s="1">
        <v>1</v>
      </c>
      <c r="C10" s="1">
        <v>2</v>
      </c>
      <c r="D10" s="1">
        <v>3</v>
      </c>
      <c r="E10" s="1">
        <v>3</v>
      </c>
      <c r="F10" s="1">
        <v>4</v>
      </c>
      <c r="G10" s="1">
        <v>5</v>
      </c>
      <c r="H10" s="1">
        <v>6</v>
      </c>
      <c r="I10" s="1">
        <v>7</v>
      </c>
      <c r="J10" s="1">
        <v>8</v>
      </c>
    </row>
    <row r="11" spans="1:10" ht="41.45" customHeight="1" x14ac:dyDescent="0.2">
      <c r="B11" s="13" t="s">
        <v>36</v>
      </c>
      <c r="C11" s="1"/>
      <c r="D11" s="1"/>
      <c r="E11" s="79" t="s">
        <v>35</v>
      </c>
      <c r="F11" s="7"/>
      <c r="G11" s="1"/>
      <c r="H11" s="1"/>
      <c r="I11" s="1"/>
      <c r="J11" s="1"/>
    </row>
    <row r="12" spans="1:10" ht="59.25" hidden="1" customHeight="1" x14ac:dyDescent="0.2">
      <c r="B12" s="13" t="s">
        <v>37</v>
      </c>
      <c r="C12" s="13"/>
      <c r="D12" s="13"/>
      <c r="E12" s="42" t="s">
        <v>35</v>
      </c>
      <c r="F12" s="17"/>
      <c r="G12" s="1"/>
      <c r="H12" s="1"/>
      <c r="I12" s="1"/>
      <c r="J12" s="1"/>
    </row>
    <row r="13" spans="1:10" ht="60.6" customHeight="1" x14ac:dyDescent="0.2">
      <c r="B13" s="13"/>
      <c r="C13" s="13"/>
      <c r="D13" s="13"/>
      <c r="E13" s="42"/>
      <c r="F13" s="21" t="s">
        <v>332</v>
      </c>
      <c r="G13" s="24">
        <f>G14</f>
        <v>201800</v>
      </c>
      <c r="H13" s="24">
        <f>H14</f>
        <v>198363</v>
      </c>
      <c r="I13" s="24">
        <f>I14</f>
        <v>0</v>
      </c>
      <c r="J13" s="24">
        <f>J14</f>
        <v>0</v>
      </c>
    </row>
    <row r="14" spans="1:10" ht="43.15" customHeight="1" x14ac:dyDescent="0.2">
      <c r="B14" s="13" t="s">
        <v>351</v>
      </c>
      <c r="C14" s="13" t="s">
        <v>352</v>
      </c>
      <c r="D14" s="13" t="s">
        <v>353</v>
      </c>
      <c r="E14" s="42" t="s">
        <v>371</v>
      </c>
      <c r="F14" s="17" t="s">
        <v>354</v>
      </c>
      <c r="G14" s="40">
        <v>201800</v>
      </c>
      <c r="H14" s="40">
        <v>198363</v>
      </c>
      <c r="I14" s="40"/>
      <c r="J14" s="40"/>
    </row>
    <row r="15" spans="1:10" s="19" customFormat="1" ht="45" customHeight="1" x14ac:dyDescent="0.2">
      <c r="A15" s="18"/>
      <c r="B15" s="20"/>
      <c r="C15" s="20"/>
      <c r="D15" s="20"/>
      <c r="E15" s="60"/>
      <c r="F15" s="15" t="s">
        <v>319</v>
      </c>
      <c r="G15" s="24">
        <f>G16</f>
        <v>8000</v>
      </c>
      <c r="H15" s="24">
        <f>H16</f>
        <v>4469.8</v>
      </c>
      <c r="I15" s="24"/>
      <c r="J15" s="24"/>
    </row>
    <row r="16" spans="1:10" ht="38.450000000000003" customHeight="1" x14ac:dyDescent="0.2">
      <c r="B16" s="13" t="s">
        <v>38</v>
      </c>
      <c r="C16" s="13" t="s">
        <v>39</v>
      </c>
      <c r="D16" s="13" t="s">
        <v>40</v>
      </c>
      <c r="E16" s="42" t="s">
        <v>41</v>
      </c>
      <c r="F16" s="17" t="s">
        <v>42</v>
      </c>
      <c r="G16" s="40">
        <v>8000</v>
      </c>
      <c r="H16" s="40">
        <v>4469.8</v>
      </c>
      <c r="I16" s="40"/>
      <c r="J16" s="40"/>
    </row>
    <row r="17" spans="1:10" s="19" customFormat="1" ht="26.25" customHeight="1" x14ac:dyDescent="0.2">
      <c r="A17" s="18"/>
      <c r="B17" s="20"/>
      <c r="C17" s="20"/>
      <c r="D17" s="20"/>
      <c r="E17" s="60"/>
      <c r="F17" s="15" t="s">
        <v>327</v>
      </c>
      <c r="G17" s="24">
        <f>G18+G19+G20</f>
        <v>87350</v>
      </c>
      <c r="H17" s="24">
        <f>H18+H19+H20</f>
        <v>70527.91</v>
      </c>
      <c r="I17" s="24"/>
      <c r="J17" s="24">
        <f>J18+J19+J20</f>
        <v>0</v>
      </c>
    </row>
    <row r="18" spans="1:10" ht="39.6" customHeight="1" x14ac:dyDescent="0.2">
      <c r="B18" s="13" t="s">
        <v>38</v>
      </c>
      <c r="C18" s="13" t="s">
        <v>39</v>
      </c>
      <c r="D18" s="13" t="s">
        <v>40</v>
      </c>
      <c r="E18" s="42" t="s">
        <v>41</v>
      </c>
      <c r="F18" s="17" t="s">
        <v>514</v>
      </c>
      <c r="G18" s="40">
        <v>43950</v>
      </c>
      <c r="H18" s="40">
        <v>30043</v>
      </c>
      <c r="I18" s="40"/>
      <c r="J18" s="40"/>
    </row>
    <row r="19" spans="1:10" ht="23.45" customHeight="1" x14ac:dyDescent="0.2">
      <c r="B19" s="13"/>
      <c r="C19" s="13"/>
      <c r="D19" s="13"/>
      <c r="E19" s="61"/>
      <c r="F19" s="17" t="s">
        <v>500</v>
      </c>
      <c r="G19" s="40">
        <v>13500</v>
      </c>
      <c r="H19" s="40">
        <v>10663.91</v>
      </c>
      <c r="I19" s="40"/>
      <c r="J19" s="40"/>
    </row>
    <row r="20" spans="1:10" ht="47.45" customHeight="1" x14ac:dyDescent="0.2">
      <c r="B20" s="13" t="s">
        <v>44</v>
      </c>
      <c r="C20" s="13" t="s">
        <v>45</v>
      </c>
      <c r="D20" s="13" t="s">
        <v>4</v>
      </c>
      <c r="E20" s="42" t="s">
        <v>46</v>
      </c>
      <c r="F20" s="17" t="s">
        <v>515</v>
      </c>
      <c r="G20" s="40">
        <v>29900</v>
      </c>
      <c r="H20" s="40">
        <v>29821</v>
      </c>
      <c r="I20" s="40"/>
      <c r="J20" s="40"/>
    </row>
    <row r="21" spans="1:10" ht="70.150000000000006" customHeight="1" x14ac:dyDescent="0.2">
      <c r="B21" s="27" t="s">
        <v>44</v>
      </c>
      <c r="C21" s="27" t="s">
        <v>45</v>
      </c>
      <c r="D21" s="27" t="s">
        <v>4</v>
      </c>
      <c r="E21" s="62" t="s">
        <v>46</v>
      </c>
      <c r="F21" s="80" t="s">
        <v>516</v>
      </c>
      <c r="G21" s="24">
        <v>250000</v>
      </c>
      <c r="H21" s="24">
        <v>250000</v>
      </c>
      <c r="I21" s="24"/>
      <c r="J21" s="24"/>
    </row>
    <row r="22" spans="1:10" ht="54" customHeight="1" x14ac:dyDescent="0.2">
      <c r="B22" s="13"/>
      <c r="C22" s="13"/>
      <c r="D22" s="13"/>
      <c r="E22" s="42"/>
      <c r="F22" s="15" t="s">
        <v>285</v>
      </c>
      <c r="G22" s="24">
        <f>G23</f>
        <v>11000</v>
      </c>
      <c r="H22" s="24">
        <f>H23</f>
        <v>9336.86</v>
      </c>
      <c r="I22" s="40"/>
      <c r="J22" s="40"/>
    </row>
    <row r="23" spans="1:10" ht="38.450000000000003" customHeight="1" x14ac:dyDescent="0.2">
      <c r="B23" s="13" t="s">
        <v>281</v>
      </c>
      <c r="C23" s="13" t="s">
        <v>282</v>
      </c>
      <c r="D23" s="13" t="s">
        <v>283</v>
      </c>
      <c r="E23" s="42" t="s">
        <v>284</v>
      </c>
      <c r="F23" s="17" t="s">
        <v>286</v>
      </c>
      <c r="G23" s="40">
        <v>11000</v>
      </c>
      <c r="H23" s="40">
        <v>9336.86</v>
      </c>
      <c r="I23" s="40"/>
      <c r="J23" s="40"/>
    </row>
    <row r="24" spans="1:10" s="19" customFormat="1" ht="45.6" customHeight="1" x14ac:dyDescent="0.2">
      <c r="A24" s="18"/>
      <c r="B24" s="20"/>
      <c r="C24" s="20"/>
      <c r="D24" s="20"/>
      <c r="E24" s="60"/>
      <c r="F24" s="15" t="s">
        <v>47</v>
      </c>
      <c r="G24" s="24">
        <f>G25+G26</f>
        <v>12143.9</v>
      </c>
      <c r="H24" s="24">
        <f>H25+H26</f>
        <v>12138.720000000001</v>
      </c>
      <c r="I24" s="24"/>
      <c r="J24" s="24">
        <f>J25+J26</f>
        <v>0</v>
      </c>
    </row>
    <row r="25" spans="1:10" ht="33" customHeight="1" x14ac:dyDescent="0.25">
      <c r="B25" s="27" t="s">
        <v>48</v>
      </c>
      <c r="C25" s="50" t="s">
        <v>49</v>
      </c>
      <c r="D25" s="50" t="s">
        <v>50</v>
      </c>
      <c r="E25" s="81" t="s">
        <v>51</v>
      </c>
      <c r="F25" s="82" t="s">
        <v>517</v>
      </c>
      <c r="G25" s="40">
        <v>8083.9</v>
      </c>
      <c r="H25" s="40">
        <v>5381.5</v>
      </c>
      <c r="I25" s="40"/>
      <c r="J25" s="40"/>
    </row>
    <row r="26" spans="1:10" ht="33" customHeight="1" x14ac:dyDescent="0.25">
      <c r="B26" s="13"/>
      <c r="C26" s="13"/>
      <c r="D26" s="13"/>
      <c r="E26" s="61"/>
      <c r="F26" s="82" t="s">
        <v>518</v>
      </c>
      <c r="G26" s="40">
        <v>4060</v>
      </c>
      <c r="H26" s="40">
        <v>6757.22</v>
      </c>
      <c r="I26" s="40"/>
      <c r="J26" s="40"/>
    </row>
    <row r="27" spans="1:10" ht="37.15" customHeight="1" x14ac:dyDescent="0.3">
      <c r="B27" s="13"/>
      <c r="C27" s="13"/>
      <c r="D27" s="13"/>
      <c r="E27" s="61"/>
      <c r="F27" s="83" t="s">
        <v>141</v>
      </c>
      <c r="G27" s="24">
        <f>G28</f>
        <v>15930</v>
      </c>
      <c r="H27" s="24">
        <f>H28</f>
        <v>15924</v>
      </c>
      <c r="I27" s="24">
        <f>I28</f>
        <v>0</v>
      </c>
      <c r="J27" s="24">
        <f>J28</f>
        <v>0</v>
      </c>
    </row>
    <row r="28" spans="1:10" ht="37.15" customHeight="1" x14ac:dyDescent="0.25">
      <c r="B28" s="13" t="s">
        <v>48</v>
      </c>
      <c r="C28" s="13" t="s">
        <v>49</v>
      </c>
      <c r="D28" s="13" t="s">
        <v>50</v>
      </c>
      <c r="E28" s="42" t="s">
        <v>51</v>
      </c>
      <c r="F28" s="82" t="s">
        <v>323</v>
      </c>
      <c r="G28" s="40">
        <v>15930</v>
      </c>
      <c r="H28" s="40">
        <v>15924</v>
      </c>
      <c r="I28" s="40"/>
      <c r="J28" s="40"/>
    </row>
    <row r="29" spans="1:10" s="75" customFormat="1" ht="30" customHeight="1" x14ac:dyDescent="0.3">
      <c r="A29" s="78"/>
      <c r="B29" s="14"/>
      <c r="C29" s="14"/>
      <c r="D29" s="14"/>
      <c r="E29" s="84" t="s">
        <v>6</v>
      </c>
      <c r="F29" s="15"/>
      <c r="G29" s="38">
        <f>G24+G17+G15+G22+G21+G27+G13</f>
        <v>586223.9</v>
      </c>
      <c r="H29" s="38">
        <f>H24+H17+H15+H22+H21+H27+H13</f>
        <v>560760.29</v>
      </c>
      <c r="I29" s="38">
        <f>I24+I17+I15+I22+I21+I27+I13</f>
        <v>0</v>
      </c>
      <c r="J29" s="38">
        <f>J24+J17+J15+J22+J21+J27+J13</f>
        <v>0</v>
      </c>
    </row>
    <row r="30" spans="1:10" ht="39" customHeight="1" x14ac:dyDescent="0.2">
      <c r="B30" s="73" t="s">
        <v>52</v>
      </c>
      <c r="C30" s="85"/>
      <c r="D30" s="85"/>
      <c r="E30" s="86" t="s">
        <v>53</v>
      </c>
      <c r="F30" s="17"/>
      <c r="G30" s="40"/>
      <c r="H30" s="40"/>
      <c r="I30" s="40"/>
      <c r="J30" s="40"/>
    </row>
    <row r="31" spans="1:10" ht="59.25" hidden="1" customHeight="1" x14ac:dyDescent="0.2">
      <c r="B31" s="73" t="s">
        <v>54</v>
      </c>
      <c r="C31" s="85"/>
      <c r="D31" s="85"/>
      <c r="E31" s="64" t="s">
        <v>53</v>
      </c>
      <c r="F31" s="17"/>
      <c r="G31" s="40"/>
      <c r="H31" s="40"/>
      <c r="I31" s="40"/>
      <c r="J31" s="40"/>
    </row>
    <row r="32" spans="1:10" ht="59.25" hidden="1" customHeight="1" x14ac:dyDescent="0.2">
      <c r="B32" s="27"/>
      <c r="C32" s="50"/>
      <c r="D32" s="85"/>
      <c r="E32" s="64"/>
      <c r="F32" s="41"/>
      <c r="G32" s="24"/>
      <c r="H32" s="24"/>
      <c r="I32" s="40"/>
      <c r="J32" s="40"/>
    </row>
    <row r="33" spans="1:10" s="19" customFormat="1" ht="49.5" customHeight="1" x14ac:dyDescent="0.2">
      <c r="A33" s="18"/>
      <c r="B33" s="27" t="s">
        <v>207</v>
      </c>
      <c r="C33" s="27" t="s">
        <v>208</v>
      </c>
      <c r="D33" s="27" t="s">
        <v>209</v>
      </c>
      <c r="E33" s="62" t="s">
        <v>210</v>
      </c>
      <c r="F33" s="15" t="s">
        <v>55</v>
      </c>
      <c r="G33" s="24">
        <f>G35+G34+G36+G37</f>
        <v>232090</v>
      </c>
      <c r="H33" s="24">
        <f>H35+H34+H36+H37</f>
        <v>192859</v>
      </c>
      <c r="I33" s="24"/>
      <c r="J33" s="24">
        <f>J35</f>
        <v>0</v>
      </c>
    </row>
    <row r="34" spans="1:10" s="19" customFormat="1" ht="35.25" customHeight="1" x14ac:dyDescent="0.2">
      <c r="A34" s="18"/>
      <c r="B34" s="27"/>
      <c r="C34" s="27"/>
      <c r="D34" s="27"/>
      <c r="E34" s="62"/>
      <c r="F34" s="17" t="s">
        <v>446</v>
      </c>
      <c r="G34" s="40">
        <v>21000</v>
      </c>
      <c r="H34" s="40">
        <v>21000</v>
      </c>
      <c r="I34" s="24"/>
      <c r="J34" s="24"/>
    </row>
    <row r="35" spans="1:10" ht="43.9" customHeight="1" x14ac:dyDescent="0.2">
      <c r="B35" s="13"/>
      <c r="C35" s="13"/>
      <c r="D35" s="13"/>
      <c r="E35" s="61"/>
      <c r="F35" s="17" t="s">
        <v>447</v>
      </c>
      <c r="G35" s="40">
        <v>138390</v>
      </c>
      <c r="H35" s="40">
        <v>104300</v>
      </c>
      <c r="I35" s="40"/>
      <c r="J35" s="40"/>
    </row>
    <row r="36" spans="1:10" ht="28.9" customHeight="1" x14ac:dyDescent="0.2">
      <c r="B36" s="13"/>
      <c r="C36" s="13"/>
      <c r="D36" s="13"/>
      <c r="E36" s="61"/>
      <c r="F36" s="17" t="s">
        <v>224</v>
      </c>
      <c r="G36" s="40">
        <v>42700</v>
      </c>
      <c r="H36" s="40">
        <v>41358</v>
      </c>
      <c r="I36" s="40"/>
      <c r="J36" s="40"/>
    </row>
    <row r="37" spans="1:10" ht="31.9" customHeight="1" x14ac:dyDescent="0.2">
      <c r="B37" s="13"/>
      <c r="C37" s="13"/>
      <c r="D37" s="13"/>
      <c r="E37" s="61"/>
      <c r="F37" s="17" t="s">
        <v>225</v>
      </c>
      <c r="G37" s="40">
        <v>30000</v>
      </c>
      <c r="H37" s="40">
        <v>26201</v>
      </c>
      <c r="I37" s="40"/>
      <c r="J37" s="40"/>
    </row>
    <row r="38" spans="1:10" ht="39.6" customHeight="1" x14ac:dyDescent="0.2">
      <c r="B38" s="13"/>
      <c r="C38" s="13"/>
      <c r="D38" s="13"/>
      <c r="E38" s="61"/>
      <c r="F38" s="15" t="s">
        <v>215</v>
      </c>
      <c r="G38" s="24">
        <f>G39+G40</f>
        <v>235111</v>
      </c>
      <c r="H38" s="24">
        <f>H39+H40</f>
        <v>234402.38</v>
      </c>
      <c r="I38" s="24">
        <f>I39+I40</f>
        <v>161405</v>
      </c>
      <c r="J38" s="24">
        <f>J39+J40</f>
        <v>160802</v>
      </c>
    </row>
    <row r="39" spans="1:10" ht="110.45" customHeight="1" x14ac:dyDescent="0.2">
      <c r="B39" s="13" t="s">
        <v>248</v>
      </c>
      <c r="C39" s="13" t="s">
        <v>128</v>
      </c>
      <c r="D39" s="13" t="s">
        <v>233</v>
      </c>
      <c r="E39" s="42" t="s">
        <v>249</v>
      </c>
      <c r="F39" s="70" t="s">
        <v>503</v>
      </c>
      <c r="G39" s="40">
        <v>86530</v>
      </c>
      <c r="H39" s="40">
        <v>86450</v>
      </c>
      <c r="I39" s="40">
        <v>24505</v>
      </c>
      <c r="J39" s="40">
        <v>24505</v>
      </c>
    </row>
    <row r="40" spans="1:10" ht="255" customHeight="1" x14ac:dyDescent="0.2">
      <c r="B40" s="13" t="s">
        <v>250</v>
      </c>
      <c r="C40" s="13" t="s">
        <v>246</v>
      </c>
      <c r="D40" s="13" t="s">
        <v>234</v>
      </c>
      <c r="E40" s="42" t="s">
        <v>200</v>
      </c>
      <c r="F40" s="69" t="s">
        <v>502</v>
      </c>
      <c r="G40" s="40">
        <v>148581</v>
      </c>
      <c r="H40" s="40">
        <v>147952.38</v>
      </c>
      <c r="I40" s="40">
        <v>136900</v>
      </c>
      <c r="J40" s="40">
        <v>136297</v>
      </c>
    </row>
    <row r="41" spans="1:10" ht="129.75" hidden="1" customHeight="1" x14ac:dyDescent="0.2">
      <c r="B41" s="13" t="s">
        <v>251</v>
      </c>
      <c r="C41" s="13" t="s">
        <v>132</v>
      </c>
      <c r="D41" s="13" t="s">
        <v>252</v>
      </c>
      <c r="E41" s="42" t="s">
        <v>253</v>
      </c>
      <c r="F41" s="17"/>
      <c r="G41" s="40"/>
      <c r="H41" s="40"/>
      <c r="I41" s="40"/>
      <c r="J41" s="40"/>
    </row>
    <row r="42" spans="1:10" ht="6" hidden="1" customHeight="1" x14ac:dyDescent="0.2">
      <c r="B42" s="13"/>
      <c r="C42" s="13"/>
      <c r="D42" s="13"/>
      <c r="E42" s="61"/>
      <c r="F42" s="17"/>
      <c r="G42" s="40"/>
      <c r="H42" s="40"/>
      <c r="I42" s="40"/>
      <c r="J42" s="40"/>
    </row>
    <row r="43" spans="1:10" ht="56.45" customHeight="1" x14ac:dyDescent="0.2">
      <c r="B43" s="13"/>
      <c r="C43" s="13"/>
      <c r="D43" s="13"/>
      <c r="E43" s="61"/>
      <c r="F43" s="21" t="s">
        <v>368</v>
      </c>
      <c r="G43" s="24">
        <f>G45+G46+G47+G49+G48+G50+G44</f>
        <v>1721500</v>
      </c>
      <c r="H43" s="24">
        <f>H45+H46+H47+H49+H48+H50+H44</f>
        <v>1656740.7899999998</v>
      </c>
      <c r="I43" s="24">
        <f>I45+I46+I47+I49</f>
        <v>0</v>
      </c>
      <c r="J43" s="24">
        <f>J45+J46+J47+J49</f>
        <v>0</v>
      </c>
    </row>
    <row r="44" spans="1:10" ht="26.45" customHeight="1" x14ac:dyDescent="0.2">
      <c r="B44" s="13" t="s">
        <v>387</v>
      </c>
      <c r="C44" s="13" t="s">
        <v>364</v>
      </c>
      <c r="D44" s="13" t="s">
        <v>353</v>
      </c>
      <c r="E44" s="42" t="s">
        <v>499</v>
      </c>
      <c r="F44" s="7" t="s">
        <v>341</v>
      </c>
      <c r="G44" s="40">
        <v>4775</v>
      </c>
      <c r="H44" s="40">
        <v>4755</v>
      </c>
      <c r="I44" s="24"/>
      <c r="J44" s="24"/>
    </row>
    <row r="45" spans="1:10" ht="35.450000000000003" customHeight="1" x14ac:dyDescent="0.2">
      <c r="B45" s="13" t="s">
        <v>248</v>
      </c>
      <c r="C45" s="13" t="s">
        <v>128</v>
      </c>
      <c r="D45" s="13" t="s">
        <v>233</v>
      </c>
      <c r="E45" s="42" t="s">
        <v>249</v>
      </c>
      <c r="F45" s="17" t="s">
        <v>358</v>
      </c>
      <c r="G45" s="40">
        <v>509000</v>
      </c>
      <c r="H45" s="40">
        <v>502335</v>
      </c>
      <c r="I45" s="40"/>
      <c r="J45" s="40"/>
    </row>
    <row r="46" spans="1:10" ht="98.45" customHeight="1" x14ac:dyDescent="0.2">
      <c r="B46" s="13" t="s">
        <v>250</v>
      </c>
      <c r="C46" s="13" t="s">
        <v>246</v>
      </c>
      <c r="D46" s="13" t="s">
        <v>234</v>
      </c>
      <c r="E46" s="42" t="s">
        <v>200</v>
      </c>
      <c r="F46" s="17" t="s">
        <v>388</v>
      </c>
      <c r="G46" s="40">
        <v>1110000</v>
      </c>
      <c r="H46" s="40">
        <v>1059600</v>
      </c>
      <c r="I46" s="40"/>
      <c r="J46" s="40"/>
    </row>
    <row r="47" spans="1:10" ht="64.150000000000006" customHeight="1" x14ac:dyDescent="0.2">
      <c r="B47" s="13" t="s">
        <v>251</v>
      </c>
      <c r="C47" s="13" t="s">
        <v>132</v>
      </c>
      <c r="D47" s="50" t="s">
        <v>252</v>
      </c>
      <c r="E47" s="62" t="s">
        <v>357</v>
      </c>
      <c r="F47" s="17" t="s">
        <v>358</v>
      </c>
      <c r="G47" s="40">
        <v>36000</v>
      </c>
      <c r="H47" s="40">
        <v>32515.01</v>
      </c>
      <c r="I47" s="40"/>
      <c r="J47" s="40"/>
    </row>
    <row r="48" spans="1:10" ht="45.75" customHeight="1" x14ac:dyDescent="0.2">
      <c r="B48" s="13" t="s">
        <v>389</v>
      </c>
      <c r="C48" s="13" t="s">
        <v>390</v>
      </c>
      <c r="D48" s="27" t="s">
        <v>209</v>
      </c>
      <c r="E48" s="62" t="s">
        <v>391</v>
      </c>
      <c r="F48" s="17" t="s">
        <v>358</v>
      </c>
      <c r="G48" s="40">
        <v>3310</v>
      </c>
      <c r="H48" s="40">
        <v>3305</v>
      </c>
      <c r="I48" s="40"/>
      <c r="J48" s="40"/>
    </row>
    <row r="49" spans="1:11" ht="47.45" customHeight="1" x14ac:dyDescent="0.2">
      <c r="B49" s="13" t="s">
        <v>355</v>
      </c>
      <c r="C49" s="13" t="s">
        <v>356</v>
      </c>
      <c r="D49" s="27" t="s">
        <v>209</v>
      </c>
      <c r="E49" s="62" t="s">
        <v>584</v>
      </c>
      <c r="F49" s="17" t="s">
        <v>358</v>
      </c>
      <c r="G49" s="40">
        <v>48415</v>
      </c>
      <c r="H49" s="40">
        <v>47491.9</v>
      </c>
      <c r="I49" s="40"/>
      <c r="J49" s="40"/>
    </row>
    <row r="50" spans="1:11" ht="47.45" customHeight="1" x14ac:dyDescent="0.2">
      <c r="B50" s="13" t="s">
        <v>474</v>
      </c>
      <c r="C50" s="13" t="s">
        <v>475</v>
      </c>
      <c r="D50" s="27" t="s">
        <v>209</v>
      </c>
      <c r="E50" s="62" t="s">
        <v>585</v>
      </c>
      <c r="F50" s="17" t="s">
        <v>358</v>
      </c>
      <c r="G50" s="40">
        <v>10000</v>
      </c>
      <c r="H50" s="40">
        <v>6738.88</v>
      </c>
      <c r="I50" s="40"/>
      <c r="J50" s="40"/>
    </row>
    <row r="51" spans="1:11" s="75" customFormat="1" ht="34.9" customHeight="1" x14ac:dyDescent="0.3">
      <c r="A51" s="78"/>
      <c r="B51" s="14"/>
      <c r="C51" s="14"/>
      <c r="D51" s="14"/>
      <c r="E51" s="84" t="s">
        <v>6</v>
      </c>
      <c r="F51" s="15"/>
      <c r="G51" s="38">
        <f>G33+G38+G43+G32</f>
        <v>2188701</v>
      </c>
      <c r="H51" s="38">
        <f>H33+H38+H43+H32</f>
        <v>2084002.17</v>
      </c>
      <c r="I51" s="38">
        <f>I33+I38+I43</f>
        <v>161405</v>
      </c>
      <c r="J51" s="38">
        <f>J33+J38+J43</f>
        <v>160802</v>
      </c>
    </row>
    <row r="52" spans="1:11" ht="58.9" customHeight="1" x14ac:dyDescent="0.35">
      <c r="B52" s="87" t="s">
        <v>56</v>
      </c>
      <c r="C52" s="88"/>
      <c r="D52" s="88"/>
      <c r="E52" s="86" t="s">
        <v>57</v>
      </c>
      <c r="F52" s="17"/>
      <c r="G52" s="40"/>
      <c r="H52" s="40"/>
      <c r="I52" s="40"/>
      <c r="J52" s="40"/>
      <c r="K52" s="32"/>
    </row>
    <row r="53" spans="1:11" ht="102" hidden="1" customHeight="1" x14ac:dyDescent="0.35">
      <c r="B53" s="87" t="s">
        <v>58</v>
      </c>
      <c r="C53" s="88"/>
      <c r="D53" s="88"/>
      <c r="E53" s="64" t="s">
        <v>57</v>
      </c>
      <c r="F53" s="17"/>
      <c r="G53" s="40"/>
      <c r="H53" s="40"/>
      <c r="I53" s="40"/>
      <c r="J53" s="40"/>
      <c r="K53" s="32"/>
    </row>
    <row r="54" spans="1:11" s="19" customFormat="1" ht="43.15" customHeight="1" x14ac:dyDescent="0.3">
      <c r="A54" s="18"/>
      <c r="B54" s="20"/>
      <c r="C54" s="20"/>
      <c r="D54" s="20"/>
      <c r="E54" s="60"/>
      <c r="F54" s="15" t="s">
        <v>59</v>
      </c>
      <c r="G54" s="24">
        <f>G55+G58+G62+G66+G67+G71+G70+G60+G59+G61</f>
        <v>20544659</v>
      </c>
      <c r="H54" s="24">
        <f>H55+H58+H62+H66+H67+H71+H70+H60+H59+H61</f>
        <v>19905082.879999999</v>
      </c>
      <c r="I54" s="24">
        <f>I55+I58+I62+I66+I67+I71+I70+I60+I59+I61+I79</f>
        <v>1624110</v>
      </c>
      <c r="J54" s="24">
        <f>J55+J58+J62+J66+J67+J71+J70+J60+J59+J61+J79</f>
        <v>1596503.7</v>
      </c>
      <c r="K54" s="33"/>
    </row>
    <row r="55" spans="1:11" ht="113.25" hidden="1" customHeight="1" x14ac:dyDescent="0.35">
      <c r="B55" s="13" t="s">
        <v>80</v>
      </c>
      <c r="C55" s="13" t="s">
        <v>81</v>
      </c>
      <c r="D55" s="13" t="s">
        <v>82</v>
      </c>
      <c r="E55" s="42" t="s">
        <v>193</v>
      </c>
      <c r="F55" s="17" t="s">
        <v>194</v>
      </c>
      <c r="G55" s="40">
        <v>0</v>
      </c>
      <c r="H55" s="40">
        <v>0</v>
      </c>
      <c r="I55" s="40"/>
      <c r="J55" s="40">
        <f>J56+J57</f>
        <v>0</v>
      </c>
      <c r="K55" s="32"/>
    </row>
    <row r="56" spans="1:11" ht="23.25" hidden="1" x14ac:dyDescent="0.35">
      <c r="B56" s="13"/>
      <c r="C56" s="13"/>
      <c r="D56" s="13"/>
      <c r="E56" s="42"/>
      <c r="F56" s="17" t="s">
        <v>83</v>
      </c>
      <c r="G56" s="40"/>
      <c r="H56" s="40"/>
      <c r="I56" s="40"/>
      <c r="J56" s="40"/>
      <c r="K56" s="32"/>
    </row>
    <row r="57" spans="1:11" ht="39" hidden="1" customHeight="1" x14ac:dyDescent="0.35">
      <c r="B57" s="13"/>
      <c r="C57" s="13"/>
      <c r="D57" s="13"/>
      <c r="E57" s="42"/>
      <c r="F57" s="17" t="s">
        <v>178</v>
      </c>
      <c r="G57" s="40"/>
      <c r="H57" s="40"/>
      <c r="I57" s="40"/>
      <c r="J57" s="40"/>
      <c r="K57" s="32"/>
    </row>
    <row r="58" spans="1:11" ht="4.1500000000000004" hidden="1" customHeight="1" x14ac:dyDescent="0.35">
      <c r="B58" s="27" t="s">
        <v>60</v>
      </c>
      <c r="C58" s="27" t="s">
        <v>61</v>
      </c>
      <c r="D58" s="27" t="s">
        <v>62</v>
      </c>
      <c r="E58" s="63" t="s">
        <v>63</v>
      </c>
      <c r="F58" s="17" t="s">
        <v>184</v>
      </c>
      <c r="G58" s="40"/>
      <c r="H58" s="40"/>
      <c r="I58" s="40"/>
      <c r="J58" s="40"/>
      <c r="K58" s="32"/>
    </row>
    <row r="59" spans="1:11" ht="42.6" customHeight="1" x14ac:dyDescent="0.35">
      <c r="B59" s="27" t="s">
        <v>266</v>
      </c>
      <c r="C59" s="27" t="s">
        <v>267</v>
      </c>
      <c r="D59" s="27" t="s">
        <v>235</v>
      </c>
      <c r="E59" s="63" t="s">
        <v>201</v>
      </c>
      <c r="F59" s="17" t="s">
        <v>489</v>
      </c>
      <c r="G59" s="40">
        <v>17848352</v>
      </c>
      <c r="H59" s="40">
        <v>17422288.34</v>
      </c>
      <c r="I59" s="40">
        <v>1486847</v>
      </c>
      <c r="J59" s="40">
        <v>1459240.7</v>
      </c>
      <c r="K59" s="32"/>
    </row>
    <row r="60" spans="1:11" ht="36" customHeight="1" x14ac:dyDescent="0.35">
      <c r="B60" s="27" t="s">
        <v>60</v>
      </c>
      <c r="C60" s="27" t="s">
        <v>61</v>
      </c>
      <c r="D60" s="27" t="s">
        <v>62</v>
      </c>
      <c r="E60" s="63" t="s">
        <v>226</v>
      </c>
      <c r="F60" s="17" t="s">
        <v>326</v>
      </c>
      <c r="G60" s="40">
        <v>11520</v>
      </c>
      <c r="H60" s="40">
        <v>0</v>
      </c>
      <c r="I60" s="40"/>
      <c r="J60" s="40"/>
      <c r="K60" s="32"/>
    </row>
    <row r="61" spans="1:11" ht="60.6" customHeight="1" x14ac:dyDescent="0.35">
      <c r="B61" s="27" t="s">
        <v>80</v>
      </c>
      <c r="C61" s="27" t="s">
        <v>81</v>
      </c>
      <c r="D61" s="27" t="s">
        <v>82</v>
      </c>
      <c r="E61" s="63" t="s">
        <v>193</v>
      </c>
      <c r="F61" s="17" t="s">
        <v>483</v>
      </c>
      <c r="G61" s="40">
        <v>571000</v>
      </c>
      <c r="H61" s="40">
        <v>565273.81999999995</v>
      </c>
      <c r="I61" s="40"/>
      <c r="J61" s="40"/>
      <c r="K61" s="32"/>
    </row>
    <row r="62" spans="1:11" ht="37.9" customHeight="1" x14ac:dyDescent="0.35">
      <c r="B62" s="27" t="s">
        <v>64</v>
      </c>
      <c r="C62" s="27" t="s">
        <v>65</v>
      </c>
      <c r="D62" s="27" t="s">
        <v>62</v>
      </c>
      <c r="E62" s="64" t="s">
        <v>66</v>
      </c>
      <c r="F62" s="17" t="s">
        <v>67</v>
      </c>
      <c r="G62" s="24">
        <f>SUM(G63:G65)</f>
        <v>44946</v>
      </c>
      <c r="H62" s="24">
        <f>SUM(H63:H65)</f>
        <v>44945.26</v>
      </c>
      <c r="I62" s="40"/>
      <c r="J62" s="40">
        <f>J63+J64+J65</f>
        <v>0</v>
      </c>
      <c r="K62" s="32"/>
    </row>
    <row r="63" spans="1:11" ht="27" customHeight="1" x14ac:dyDescent="0.35">
      <c r="B63" s="13"/>
      <c r="C63" s="13"/>
      <c r="D63" s="13"/>
      <c r="E63" s="61"/>
      <c r="F63" s="17" t="s">
        <v>68</v>
      </c>
      <c r="G63" s="40">
        <v>0</v>
      </c>
      <c r="H63" s="40">
        <v>0</v>
      </c>
      <c r="I63" s="40"/>
      <c r="J63" s="40"/>
      <c r="K63" s="32"/>
    </row>
    <row r="64" spans="1:11" ht="81.599999999999994" customHeight="1" x14ac:dyDescent="0.35">
      <c r="B64" s="13"/>
      <c r="C64" s="13"/>
      <c r="D64" s="13"/>
      <c r="E64" s="61"/>
      <c r="F64" s="17" t="s">
        <v>325</v>
      </c>
      <c r="G64" s="40">
        <v>30326</v>
      </c>
      <c r="H64" s="40">
        <v>30325.360000000001</v>
      </c>
      <c r="I64" s="40"/>
      <c r="J64" s="40"/>
      <c r="K64" s="32"/>
    </row>
    <row r="65" spans="2:11" ht="27.6" customHeight="1" x14ac:dyDescent="0.35">
      <c r="B65" s="1"/>
      <c r="C65" s="1"/>
      <c r="D65" s="1"/>
      <c r="E65" s="65"/>
      <c r="F65" s="7" t="s">
        <v>69</v>
      </c>
      <c r="G65" s="40">
        <v>14620</v>
      </c>
      <c r="H65" s="40">
        <v>14619.9</v>
      </c>
      <c r="I65" s="40"/>
      <c r="J65" s="40"/>
      <c r="K65" s="32"/>
    </row>
    <row r="66" spans="2:11" ht="65.45" customHeight="1" x14ac:dyDescent="0.35">
      <c r="B66" s="27" t="s">
        <v>70</v>
      </c>
      <c r="C66" s="27" t="s">
        <v>71</v>
      </c>
      <c r="D66" s="27" t="s">
        <v>62</v>
      </c>
      <c r="E66" s="64" t="s">
        <v>72</v>
      </c>
      <c r="F66" s="7" t="s">
        <v>183</v>
      </c>
      <c r="G66" s="40">
        <v>11875</v>
      </c>
      <c r="H66" s="40">
        <v>11874.06</v>
      </c>
      <c r="I66" s="40"/>
      <c r="J66" s="40"/>
      <c r="K66" s="32"/>
    </row>
    <row r="67" spans="2:11" ht="45.6" customHeight="1" x14ac:dyDescent="0.35">
      <c r="B67" s="27" t="s">
        <v>196</v>
      </c>
      <c r="C67" s="27" t="s">
        <v>195</v>
      </c>
      <c r="D67" s="27" t="s">
        <v>62</v>
      </c>
      <c r="E67" s="64" t="s">
        <v>197</v>
      </c>
      <c r="F67" s="43" t="s">
        <v>11</v>
      </c>
      <c r="G67" s="24">
        <f>G68+G69</f>
        <v>647000</v>
      </c>
      <c r="H67" s="24">
        <f>H68+H69</f>
        <v>484348.66</v>
      </c>
      <c r="I67" s="40"/>
      <c r="J67" s="40"/>
      <c r="K67" s="32"/>
    </row>
    <row r="68" spans="2:11" ht="22.9" customHeight="1" x14ac:dyDescent="0.35">
      <c r="B68" s="27"/>
      <c r="C68" s="27"/>
      <c r="D68" s="27"/>
      <c r="E68" s="64"/>
      <c r="F68" s="43" t="s">
        <v>321</v>
      </c>
      <c r="G68" s="40">
        <v>640000</v>
      </c>
      <c r="H68" s="40">
        <v>477348.66</v>
      </c>
      <c r="I68" s="40"/>
      <c r="J68" s="40"/>
      <c r="K68" s="32"/>
    </row>
    <row r="69" spans="2:11" ht="34.15" customHeight="1" x14ac:dyDescent="0.35">
      <c r="B69" s="27"/>
      <c r="C69" s="27"/>
      <c r="D69" s="27"/>
      <c r="E69" s="64"/>
      <c r="F69" s="43" t="s">
        <v>481</v>
      </c>
      <c r="G69" s="40">
        <v>7000</v>
      </c>
      <c r="H69" s="40">
        <v>7000</v>
      </c>
      <c r="I69" s="40"/>
      <c r="J69" s="40"/>
      <c r="K69" s="32"/>
    </row>
    <row r="70" spans="2:11" ht="36.6" customHeight="1" x14ac:dyDescent="0.35">
      <c r="B70" s="27" t="s">
        <v>73</v>
      </c>
      <c r="C70" s="27" t="s">
        <v>74</v>
      </c>
      <c r="D70" s="27" t="s">
        <v>62</v>
      </c>
      <c r="E70" s="64" t="s">
        <v>334</v>
      </c>
      <c r="F70" s="43" t="s">
        <v>75</v>
      </c>
      <c r="G70" s="40">
        <v>355000</v>
      </c>
      <c r="H70" s="40">
        <v>355000</v>
      </c>
      <c r="I70" s="40"/>
      <c r="J70" s="40"/>
      <c r="K70" s="32"/>
    </row>
    <row r="71" spans="2:11" ht="34.15" customHeight="1" x14ac:dyDescent="0.35">
      <c r="B71" s="27" t="s">
        <v>76</v>
      </c>
      <c r="C71" s="27" t="s">
        <v>77</v>
      </c>
      <c r="D71" s="27" t="s">
        <v>62</v>
      </c>
      <c r="E71" s="64" t="s">
        <v>78</v>
      </c>
      <c r="F71" s="44" t="s">
        <v>322</v>
      </c>
      <c r="G71" s="24">
        <f>G74+G75+G76+G77+G78+G73+G72</f>
        <v>1054966</v>
      </c>
      <c r="H71" s="24">
        <f>H74+H75+H76+H77+H78+H73+H72</f>
        <v>1021352.74</v>
      </c>
      <c r="I71" s="40"/>
      <c r="J71" s="40">
        <f>J74+J75+J76+J77+J78</f>
        <v>0</v>
      </c>
      <c r="K71" s="32"/>
    </row>
    <row r="72" spans="2:11" ht="50.45" customHeight="1" x14ac:dyDescent="0.35">
      <c r="B72" s="27"/>
      <c r="C72" s="27"/>
      <c r="D72" s="27"/>
      <c r="E72" s="64"/>
      <c r="F72" s="44" t="s">
        <v>401</v>
      </c>
      <c r="G72" s="40">
        <v>38941</v>
      </c>
      <c r="H72" s="40">
        <v>30552.959999999999</v>
      </c>
      <c r="I72" s="40"/>
      <c r="J72" s="40"/>
      <c r="K72" s="32"/>
    </row>
    <row r="73" spans="2:11" ht="21" customHeight="1" x14ac:dyDescent="0.35">
      <c r="B73" s="27"/>
      <c r="C73" s="27"/>
      <c r="D73" s="27"/>
      <c r="E73" s="64"/>
      <c r="F73" s="44" t="s">
        <v>271</v>
      </c>
      <c r="G73" s="40">
        <v>214000</v>
      </c>
      <c r="H73" s="40">
        <v>214000</v>
      </c>
      <c r="I73" s="40"/>
      <c r="J73" s="40"/>
      <c r="K73" s="32"/>
    </row>
    <row r="74" spans="2:11" ht="19.899999999999999" customHeight="1" x14ac:dyDescent="0.35">
      <c r="B74" s="1"/>
      <c r="C74" s="1"/>
      <c r="D74" s="1"/>
      <c r="E74" s="65"/>
      <c r="F74" s="7" t="s">
        <v>272</v>
      </c>
      <c r="G74" s="40">
        <v>229686</v>
      </c>
      <c r="H74" s="40">
        <v>221885.6</v>
      </c>
      <c r="I74" s="40"/>
      <c r="J74" s="40"/>
      <c r="K74" s="32"/>
    </row>
    <row r="75" spans="2:11" ht="60.6" customHeight="1" x14ac:dyDescent="0.35">
      <c r="B75" s="1"/>
      <c r="C75" s="1"/>
      <c r="D75" s="1"/>
      <c r="E75" s="65"/>
      <c r="F75" s="7" t="s">
        <v>79</v>
      </c>
      <c r="G75" s="40">
        <v>31100</v>
      </c>
      <c r="H75" s="40">
        <v>29565.55</v>
      </c>
      <c r="I75" s="40"/>
      <c r="J75" s="40"/>
      <c r="K75" s="32"/>
    </row>
    <row r="76" spans="2:11" ht="22.15" customHeight="1" x14ac:dyDescent="0.35">
      <c r="B76" s="1"/>
      <c r="C76" s="1"/>
      <c r="D76" s="1"/>
      <c r="E76" s="65"/>
      <c r="F76" s="7" t="s">
        <v>273</v>
      </c>
      <c r="G76" s="40">
        <v>61913</v>
      </c>
      <c r="H76" s="40">
        <v>61912.5</v>
      </c>
      <c r="I76" s="40"/>
      <c r="J76" s="40"/>
      <c r="K76" s="32"/>
    </row>
    <row r="77" spans="2:11" ht="98.45" customHeight="1" x14ac:dyDescent="0.35">
      <c r="B77" s="1"/>
      <c r="C77" s="1"/>
      <c r="D77" s="1"/>
      <c r="E77" s="65"/>
      <c r="F77" s="7" t="s">
        <v>509</v>
      </c>
      <c r="G77" s="40">
        <v>243326</v>
      </c>
      <c r="H77" s="40">
        <v>243325.74</v>
      </c>
      <c r="I77" s="40"/>
      <c r="J77" s="40"/>
      <c r="K77" s="32"/>
    </row>
    <row r="78" spans="2:11" ht="33.6" customHeight="1" x14ac:dyDescent="0.35">
      <c r="B78" s="1"/>
      <c r="C78" s="1"/>
      <c r="D78" s="1"/>
      <c r="E78" s="65"/>
      <c r="F78" s="7" t="s">
        <v>274</v>
      </c>
      <c r="G78" s="40">
        <v>236000</v>
      </c>
      <c r="H78" s="40">
        <v>220110.39</v>
      </c>
      <c r="I78" s="40"/>
      <c r="J78" s="40"/>
      <c r="K78" s="32"/>
    </row>
    <row r="79" spans="2:11" ht="21" customHeight="1" x14ac:dyDescent="0.35">
      <c r="B79" s="27" t="s">
        <v>424</v>
      </c>
      <c r="C79" s="27" t="s">
        <v>425</v>
      </c>
      <c r="D79" s="27" t="s">
        <v>426</v>
      </c>
      <c r="E79" s="67" t="s">
        <v>427</v>
      </c>
      <c r="F79" s="7" t="s">
        <v>428</v>
      </c>
      <c r="G79" s="40">
        <v>0</v>
      </c>
      <c r="H79" s="40">
        <v>0</v>
      </c>
      <c r="I79" s="40">
        <v>137263</v>
      </c>
      <c r="J79" s="40">
        <v>137263</v>
      </c>
      <c r="K79" s="32"/>
    </row>
    <row r="80" spans="2:11" ht="44.45" customHeight="1" x14ac:dyDescent="0.35">
      <c r="B80" s="1"/>
      <c r="C80" s="1"/>
      <c r="D80" s="1"/>
      <c r="E80" s="67"/>
      <c r="F80" s="16" t="s">
        <v>324</v>
      </c>
      <c r="G80" s="24">
        <f>G81</f>
        <v>74400</v>
      </c>
      <c r="H80" s="24">
        <f>H81</f>
        <v>74400</v>
      </c>
      <c r="I80" s="40"/>
      <c r="J80" s="40"/>
      <c r="K80" s="32"/>
    </row>
    <row r="81" spans="1:11" ht="38.450000000000003" customHeight="1" x14ac:dyDescent="0.35">
      <c r="B81" s="13" t="s">
        <v>227</v>
      </c>
      <c r="C81" s="1">
        <v>3121</v>
      </c>
      <c r="D81" s="1">
        <v>1040</v>
      </c>
      <c r="E81" s="67" t="s">
        <v>236</v>
      </c>
      <c r="F81" s="7" t="s">
        <v>445</v>
      </c>
      <c r="G81" s="40">
        <v>74400</v>
      </c>
      <c r="H81" s="40">
        <v>74400</v>
      </c>
      <c r="I81" s="40"/>
      <c r="J81" s="40"/>
      <c r="K81" s="32"/>
    </row>
    <row r="82" spans="1:11" s="19" customFormat="1" ht="35.25" customHeight="1" x14ac:dyDescent="0.3">
      <c r="A82" s="18"/>
      <c r="B82" s="11"/>
      <c r="C82" s="11"/>
      <c r="D82" s="11"/>
      <c r="E82" s="66"/>
      <c r="F82" s="21" t="s">
        <v>84</v>
      </c>
      <c r="G82" s="24">
        <f>G83</f>
        <v>52259</v>
      </c>
      <c r="H82" s="24">
        <f>H83</f>
        <v>52234.57</v>
      </c>
      <c r="I82" s="24">
        <f>I83</f>
        <v>0</v>
      </c>
      <c r="J82" s="24">
        <f>J83</f>
        <v>0</v>
      </c>
      <c r="K82" s="33"/>
    </row>
    <row r="83" spans="1:11" ht="31.9" customHeight="1" x14ac:dyDescent="0.35">
      <c r="B83" s="27" t="s">
        <v>85</v>
      </c>
      <c r="C83" s="27" t="s">
        <v>86</v>
      </c>
      <c r="D83" s="27" t="s">
        <v>87</v>
      </c>
      <c r="E83" s="62" t="s">
        <v>88</v>
      </c>
      <c r="F83" s="7" t="s">
        <v>89</v>
      </c>
      <c r="G83" s="40">
        <v>52259</v>
      </c>
      <c r="H83" s="40">
        <v>52234.57</v>
      </c>
      <c r="I83" s="40"/>
      <c r="J83" s="40"/>
      <c r="K83" s="32"/>
    </row>
    <row r="84" spans="1:11" s="19" customFormat="1" ht="54.75" customHeight="1" x14ac:dyDescent="0.2">
      <c r="A84" s="18"/>
      <c r="B84" s="11"/>
      <c r="C84" s="11"/>
      <c r="D84" s="11"/>
      <c r="E84" s="66"/>
      <c r="F84" s="21" t="s">
        <v>90</v>
      </c>
      <c r="G84" s="24">
        <f>G87+G89+G90+G91+G94+G93+G85+G86</f>
        <v>2225829</v>
      </c>
      <c r="H84" s="24">
        <f>H87+H89+H90+H91+H94+H93+H85+H86</f>
        <v>1659624.37</v>
      </c>
      <c r="I84" s="24">
        <f>I87+I89+I90+I91+I94</f>
        <v>0</v>
      </c>
      <c r="J84" s="24">
        <f>J87+J89+J90+J91+J94</f>
        <v>0</v>
      </c>
    </row>
    <row r="85" spans="1:11" s="19" customFormat="1" ht="45.6" customHeight="1" x14ac:dyDescent="0.2">
      <c r="A85" s="18"/>
      <c r="B85" s="1">
        <v>813031</v>
      </c>
      <c r="C85" s="1">
        <v>3031</v>
      </c>
      <c r="D85" s="1">
        <v>1030</v>
      </c>
      <c r="E85" s="67" t="s">
        <v>115</v>
      </c>
      <c r="F85" s="7" t="s">
        <v>134</v>
      </c>
      <c r="G85" s="40">
        <v>5000</v>
      </c>
      <c r="H85" s="40">
        <v>1695.06</v>
      </c>
      <c r="I85" s="24"/>
      <c r="J85" s="24"/>
    </row>
    <row r="86" spans="1:11" s="19" customFormat="1" ht="51" customHeight="1" x14ac:dyDescent="0.2">
      <c r="A86" s="18"/>
      <c r="B86" s="1">
        <v>813033</v>
      </c>
      <c r="C86" s="1">
        <v>3033</v>
      </c>
      <c r="D86" s="1">
        <v>1070</v>
      </c>
      <c r="E86" s="67" t="s">
        <v>122</v>
      </c>
      <c r="F86" s="7" t="s">
        <v>136</v>
      </c>
      <c r="G86" s="40">
        <v>18300</v>
      </c>
      <c r="H86" s="40">
        <v>4900</v>
      </c>
      <c r="I86" s="24"/>
      <c r="J86" s="24"/>
    </row>
    <row r="87" spans="1:11" ht="95.45" customHeight="1" x14ac:dyDescent="0.25">
      <c r="B87" s="27" t="s">
        <v>91</v>
      </c>
      <c r="C87" s="27" t="s">
        <v>92</v>
      </c>
      <c r="D87" s="27" t="s">
        <v>93</v>
      </c>
      <c r="E87" s="62" t="s">
        <v>94</v>
      </c>
      <c r="F87" s="44" t="s">
        <v>95</v>
      </c>
      <c r="G87" s="40">
        <v>49700</v>
      </c>
      <c r="H87" s="40">
        <v>44000.38</v>
      </c>
      <c r="I87" s="40"/>
      <c r="J87" s="40"/>
    </row>
    <row r="88" spans="1:11" ht="31.5" hidden="1" x14ac:dyDescent="0.25">
      <c r="B88" s="27" t="s">
        <v>96</v>
      </c>
      <c r="C88" s="27" t="s">
        <v>97</v>
      </c>
      <c r="D88" s="27"/>
      <c r="E88" s="62" t="s">
        <v>98</v>
      </c>
      <c r="F88" s="44"/>
      <c r="G88" s="40"/>
      <c r="H88" s="40"/>
      <c r="I88" s="40"/>
      <c r="J88" s="40"/>
    </row>
    <row r="89" spans="1:11" ht="90.6" customHeight="1" x14ac:dyDescent="0.25">
      <c r="B89" s="27" t="s">
        <v>99</v>
      </c>
      <c r="C89" s="27" t="s">
        <v>100</v>
      </c>
      <c r="D89" s="27" t="s">
        <v>101</v>
      </c>
      <c r="E89" s="62" t="s">
        <v>102</v>
      </c>
      <c r="F89" s="44" t="s">
        <v>103</v>
      </c>
      <c r="G89" s="40">
        <v>509229</v>
      </c>
      <c r="H89" s="40">
        <v>493349</v>
      </c>
      <c r="I89" s="40"/>
      <c r="J89" s="40"/>
    </row>
    <row r="90" spans="1:11" ht="60.6" customHeight="1" x14ac:dyDescent="0.25">
      <c r="B90" s="27" t="s">
        <v>104</v>
      </c>
      <c r="C90" s="27" t="s">
        <v>105</v>
      </c>
      <c r="D90" s="27" t="s">
        <v>101</v>
      </c>
      <c r="E90" s="62" t="s">
        <v>106</v>
      </c>
      <c r="F90" s="44" t="s">
        <v>107</v>
      </c>
      <c r="G90" s="40">
        <v>73000</v>
      </c>
      <c r="H90" s="40">
        <v>66773.48</v>
      </c>
      <c r="I90" s="40"/>
      <c r="J90" s="40"/>
    </row>
    <row r="91" spans="1:11" ht="16.5" hidden="1" customHeight="1" x14ac:dyDescent="0.25">
      <c r="B91" s="27" t="s">
        <v>108</v>
      </c>
      <c r="C91" s="27" t="s">
        <v>109</v>
      </c>
      <c r="D91" s="27" t="s">
        <v>39</v>
      </c>
      <c r="E91" s="62" t="s">
        <v>110</v>
      </c>
      <c r="F91" s="44" t="s">
        <v>111</v>
      </c>
      <c r="G91" s="40"/>
      <c r="H91" s="40"/>
      <c r="I91" s="40"/>
      <c r="J91" s="40"/>
    </row>
    <row r="92" spans="1:11" ht="16.5" hidden="1" customHeight="1" x14ac:dyDescent="0.25">
      <c r="B92" s="27"/>
      <c r="C92" s="27"/>
      <c r="D92" s="27"/>
      <c r="E92" s="62"/>
      <c r="F92" s="44"/>
      <c r="G92" s="40"/>
      <c r="H92" s="40"/>
      <c r="I92" s="40"/>
      <c r="J92" s="40"/>
    </row>
    <row r="93" spans="1:11" ht="78" customHeight="1" x14ac:dyDescent="0.25">
      <c r="B93" s="27" t="s">
        <v>130</v>
      </c>
      <c r="C93" s="27" t="s">
        <v>131</v>
      </c>
      <c r="D93" s="27" t="s">
        <v>132</v>
      </c>
      <c r="E93" s="62" t="s">
        <v>133</v>
      </c>
      <c r="F93" s="44" t="s">
        <v>254</v>
      </c>
      <c r="G93" s="40">
        <v>70600</v>
      </c>
      <c r="H93" s="40">
        <v>48600</v>
      </c>
      <c r="I93" s="40"/>
      <c r="J93" s="40"/>
    </row>
    <row r="94" spans="1:11" ht="40.9" customHeight="1" x14ac:dyDescent="0.25">
      <c r="B94" s="27" t="s">
        <v>108</v>
      </c>
      <c r="C94" s="27" t="s">
        <v>109</v>
      </c>
      <c r="D94" s="27" t="s">
        <v>39</v>
      </c>
      <c r="E94" s="62" t="s">
        <v>110</v>
      </c>
      <c r="F94" s="44" t="s">
        <v>275</v>
      </c>
      <c r="G94" s="40">
        <v>1500000</v>
      </c>
      <c r="H94" s="40">
        <v>1000306.45</v>
      </c>
      <c r="I94" s="40"/>
      <c r="J94" s="40"/>
    </row>
    <row r="95" spans="1:11" ht="39" customHeight="1" x14ac:dyDescent="0.3">
      <c r="B95" s="27"/>
      <c r="C95" s="27"/>
      <c r="D95" s="27"/>
      <c r="E95" s="62"/>
      <c r="F95" s="89" t="s">
        <v>335</v>
      </c>
      <c r="G95" s="24">
        <f>G98+G96+G97</f>
        <v>1551501</v>
      </c>
      <c r="H95" s="24">
        <f>H98+H96+H97</f>
        <v>1549398.95</v>
      </c>
      <c r="I95" s="24">
        <f>SUM(I96:I98)</f>
        <v>102953</v>
      </c>
      <c r="J95" s="24">
        <f>SUM(J96:J98)</f>
        <v>102952.9</v>
      </c>
    </row>
    <row r="96" spans="1:11" ht="34.15" customHeight="1" x14ac:dyDescent="0.25">
      <c r="B96" s="27" t="s">
        <v>266</v>
      </c>
      <c r="C96" s="27" t="s">
        <v>267</v>
      </c>
      <c r="D96" s="27" t="s">
        <v>235</v>
      </c>
      <c r="E96" s="62" t="s">
        <v>382</v>
      </c>
      <c r="F96" s="44" t="s">
        <v>519</v>
      </c>
      <c r="G96" s="40">
        <v>17300</v>
      </c>
      <c r="H96" s="40">
        <v>15198</v>
      </c>
      <c r="I96" s="40">
        <v>87953</v>
      </c>
      <c r="J96" s="40">
        <v>87953</v>
      </c>
    </row>
    <row r="97" spans="1:10" ht="34.9" customHeight="1" x14ac:dyDescent="0.25">
      <c r="B97" s="27" t="s">
        <v>451</v>
      </c>
      <c r="C97" s="27" t="s">
        <v>452</v>
      </c>
      <c r="D97" s="27" t="s">
        <v>62</v>
      </c>
      <c r="E97" s="62" t="s">
        <v>453</v>
      </c>
      <c r="F97" s="44" t="s">
        <v>456</v>
      </c>
      <c r="G97" s="40">
        <v>9546</v>
      </c>
      <c r="H97" s="40">
        <v>9545.9500000000007</v>
      </c>
      <c r="I97" s="40">
        <v>15000</v>
      </c>
      <c r="J97" s="40">
        <v>14999.9</v>
      </c>
    </row>
    <row r="98" spans="1:10" ht="32.450000000000003" customHeight="1" x14ac:dyDescent="0.25">
      <c r="B98" s="27" t="s">
        <v>130</v>
      </c>
      <c r="C98" s="27" t="s">
        <v>131</v>
      </c>
      <c r="D98" s="27" t="s">
        <v>132</v>
      </c>
      <c r="E98" s="62" t="s">
        <v>133</v>
      </c>
      <c r="F98" s="44" t="s">
        <v>336</v>
      </c>
      <c r="G98" s="40">
        <v>1524655</v>
      </c>
      <c r="H98" s="40">
        <v>1524655</v>
      </c>
      <c r="I98" s="40"/>
      <c r="J98" s="40"/>
    </row>
    <row r="99" spans="1:10" s="19" customFormat="1" ht="36" customHeight="1" x14ac:dyDescent="0.2">
      <c r="A99" s="18"/>
      <c r="B99" s="27"/>
      <c r="C99" s="27"/>
      <c r="D99" s="27"/>
      <c r="E99" s="62"/>
      <c r="F99" s="21" t="s">
        <v>112</v>
      </c>
      <c r="G99" s="24">
        <f>G100+G101+G102+G103+G104+G105+G106+G107+G108</f>
        <v>4962447</v>
      </c>
      <c r="H99" s="24">
        <f>H100+H101+H102+H103+H104+H105+H106+H107+H108</f>
        <v>4732303.2100000009</v>
      </c>
      <c r="I99" s="24">
        <f>I100+I101+I102+I103+I104+I105+I106+I107+I108</f>
        <v>0</v>
      </c>
      <c r="J99" s="24">
        <f>J100+J101+J102+J103+J104+J105+J106+J107+J108</f>
        <v>0</v>
      </c>
    </row>
    <row r="100" spans="1:10" ht="48" customHeight="1" x14ac:dyDescent="0.2">
      <c r="B100" s="27" t="s">
        <v>113</v>
      </c>
      <c r="C100" s="27" t="s">
        <v>114</v>
      </c>
      <c r="D100" s="27" t="s">
        <v>101</v>
      </c>
      <c r="E100" s="64" t="s">
        <v>115</v>
      </c>
      <c r="F100" s="7" t="s">
        <v>134</v>
      </c>
      <c r="G100" s="40">
        <v>20000</v>
      </c>
      <c r="H100" s="40">
        <v>14522.39</v>
      </c>
      <c r="I100" s="40"/>
      <c r="J100" s="40"/>
    </row>
    <row r="101" spans="1:10" ht="31.9" customHeight="1" x14ac:dyDescent="0.2">
      <c r="B101" s="27" t="s">
        <v>116</v>
      </c>
      <c r="C101" s="27" t="s">
        <v>117</v>
      </c>
      <c r="D101" s="27" t="s">
        <v>118</v>
      </c>
      <c r="E101" s="64" t="s">
        <v>119</v>
      </c>
      <c r="F101" s="7" t="s">
        <v>135</v>
      </c>
      <c r="G101" s="40">
        <v>117920</v>
      </c>
      <c r="H101" s="40">
        <v>116028.34</v>
      </c>
      <c r="I101" s="40"/>
      <c r="J101" s="40"/>
    </row>
    <row r="102" spans="1:10" ht="52.15" customHeight="1" x14ac:dyDescent="0.2">
      <c r="B102" s="27" t="s">
        <v>120</v>
      </c>
      <c r="C102" s="27" t="s">
        <v>121</v>
      </c>
      <c r="D102" s="27" t="s">
        <v>118</v>
      </c>
      <c r="E102" s="62" t="s">
        <v>122</v>
      </c>
      <c r="F102" s="7" t="s">
        <v>136</v>
      </c>
      <c r="G102" s="40">
        <v>1908530</v>
      </c>
      <c r="H102" s="40">
        <v>1891350.09</v>
      </c>
      <c r="I102" s="40"/>
      <c r="J102" s="40"/>
    </row>
    <row r="103" spans="1:10" ht="49.9" customHeight="1" x14ac:dyDescent="0.2">
      <c r="B103" s="27" t="s">
        <v>123</v>
      </c>
      <c r="C103" s="27" t="s">
        <v>124</v>
      </c>
      <c r="D103" s="27" t="s">
        <v>118</v>
      </c>
      <c r="E103" s="62" t="s">
        <v>125</v>
      </c>
      <c r="F103" s="7" t="s">
        <v>137</v>
      </c>
      <c r="G103" s="40">
        <v>79700</v>
      </c>
      <c r="H103" s="40">
        <v>60194.51</v>
      </c>
      <c r="I103" s="40"/>
      <c r="J103" s="40"/>
    </row>
    <row r="104" spans="1:10" ht="111.6" customHeight="1" x14ac:dyDescent="0.2">
      <c r="B104" s="27" t="s">
        <v>126</v>
      </c>
      <c r="C104" s="27" t="s">
        <v>127</v>
      </c>
      <c r="D104" s="27" t="s">
        <v>128</v>
      </c>
      <c r="E104" s="64" t="s">
        <v>129</v>
      </c>
      <c r="F104" s="7" t="s">
        <v>138</v>
      </c>
      <c r="G104" s="40">
        <v>185000</v>
      </c>
      <c r="H104" s="40">
        <v>183795.67</v>
      </c>
      <c r="I104" s="40"/>
      <c r="J104" s="40"/>
    </row>
    <row r="105" spans="1:10" ht="97.9" customHeight="1" x14ac:dyDescent="0.2">
      <c r="B105" s="27" t="s">
        <v>91</v>
      </c>
      <c r="C105" s="27" t="s">
        <v>92</v>
      </c>
      <c r="D105" s="27" t="s">
        <v>93</v>
      </c>
      <c r="E105" s="62" t="s">
        <v>94</v>
      </c>
      <c r="F105" s="7" t="s">
        <v>139</v>
      </c>
      <c r="G105" s="40">
        <v>105000</v>
      </c>
      <c r="H105" s="40">
        <v>100904.62</v>
      </c>
      <c r="I105" s="40"/>
      <c r="J105" s="40"/>
    </row>
    <row r="106" spans="1:10" ht="127.15" customHeight="1" x14ac:dyDescent="0.2">
      <c r="B106" s="27" t="s">
        <v>99</v>
      </c>
      <c r="C106" s="27" t="s">
        <v>100</v>
      </c>
      <c r="D106" s="27" t="s">
        <v>101</v>
      </c>
      <c r="E106" s="62" t="s">
        <v>102</v>
      </c>
      <c r="F106" s="7" t="s">
        <v>448</v>
      </c>
      <c r="G106" s="40">
        <v>516172</v>
      </c>
      <c r="H106" s="40">
        <v>474688.03</v>
      </c>
      <c r="I106" s="40"/>
      <c r="J106" s="40"/>
    </row>
    <row r="107" spans="1:10" ht="63.6" customHeight="1" x14ac:dyDescent="0.2">
      <c r="B107" s="27" t="s">
        <v>104</v>
      </c>
      <c r="C107" s="27" t="s">
        <v>105</v>
      </c>
      <c r="D107" s="27" t="s">
        <v>101</v>
      </c>
      <c r="E107" s="62" t="s">
        <v>106</v>
      </c>
      <c r="F107" s="7" t="s">
        <v>106</v>
      </c>
      <c r="G107" s="40">
        <v>254042</v>
      </c>
      <c r="H107" s="40">
        <v>239442.95</v>
      </c>
      <c r="I107" s="40"/>
      <c r="J107" s="40"/>
    </row>
    <row r="108" spans="1:10" ht="82.15" customHeight="1" x14ac:dyDescent="0.2">
      <c r="B108" s="27" t="s">
        <v>130</v>
      </c>
      <c r="C108" s="27" t="s">
        <v>131</v>
      </c>
      <c r="D108" s="27" t="s">
        <v>132</v>
      </c>
      <c r="E108" s="62" t="s">
        <v>133</v>
      </c>
      <c r="F108" s="7" t="s">
        <v>461</v>
      </c>
      <c r="G108" s="40">
        <v>1776083</v>
      </c>
      <c r="H108" s="40">
        <v>1651376.61</v>
      </c>
      <c r="I108" s="40"/>
      <c r="J108" s="40"/>
    </row>
    <row r="109" spans="1:10" ht="43.5" hidden="1" customHeight="1" x14ac:dyDescent="0.2">
      <c r="B109" s="27"/>
      <c r="C109" s="27"/>
      <c r="D109" s="27"/>
      <c r="E109" s="62"/>
      <c r="F109" s="10" t="s">
        <v>215</v>
      </c>
      <c r="G109" s="24">
        <f>G110+G111+G113+G112+G114+G115+G120</f>
        <v>55640</v>
      </c>
      <c r="H109" s="24">
        <f>H110+H111+H113+H112+H114+H115+H120</f>
        <v>55534.71</v>
      </c>
      <c r="I109" s="24">
        <f>I110+I111+I113+I112+I114+I115+I120</f>
        <v>0</v>
      </c>
      <c r="J109" s="24">
        <f>J110+J111+J113+J112+J114+J115+J120</f>
        <v>0</v>
      </c>
    </row>
    <row r="110" spans="1:10" ht="116.25" hidden="1" customHeight="1" x14ac:dyDescent="0.25">
      <c r="B110" s="27" t="s">
        <v>244</v>
      </c>
      <c r="C110" s="27" t="s">
        <v>245</v>
      </c>
      <c r="D110" s="27" t="s">
        <v>246</v>
      </c>
      <c r="E110" s="62" t="s">
        <v>247</v>
      </c>
      <c r="F110" s="26"/>
      <c r="G110" s="40"/>
      <c r="H110" s="40"/>
      <c r="I110" s="40"/>
      <c r="J110" s="40"/>
    </row>
    <row r="111" spans="1:10" ht="58.5" hidden="1" customHeight="1" x14ac:dyDescent="0.25">
      <c r="B111" s="27" t="s">
        <v>130</v>
      </c>
      <c r="C111" s="27" t="s">
        <v>131</v>
      </c>
      <c r="D111" s="27" t="s">
        <v>132</v>
      </c>
      <c r="E111" s="62" t="s">
        <v>133</v>
      </c>
      <c r="F111" s="26"/>
      <c r="G111" s="40"/>
      <c r="H111" s="40"/>
      <c r="I111" s="40"/>
      <c r="J111" s="40"/>
    </row>
    <row r="112" spans="1:10" ht="129.75" hidden="1" customHeight="1" x14ac:dyDescent="0.25">
      <c r="B112" s="27" t="s">
        <v>104</v>
      </c>
      <c r="C112" s="27" t="s">
        <v>105</v>
      </c>
      <c r="D112" s="27" t="s">
        <v>101</v>
      </c>
      <c r="E112" s="62" t="s">
        <v>106</v>
      </c>
      <c r="F112" s="26"/>
      <c r="G112" s="40"/>
      <c r="H112" s="40"/>
      <c r="I112" s="40"/>
      <c r="J112" s="40"/>
    </row>
    <row r="113" spans="1:10" ht="58.5" hidden="1" customHeight="1" x14ac:dyDescent="0.25">
      <c r="B113" s="27" t="s">
        <v>266</v>
      </c>
      <c r="C113" s="27" t="s">
        <v>267</v>
      </c>
      <c r="D113" s="27" t="s">
        <v>235</v>
      </c>
      <c r="E113" s="62" t="s">
        <v>201</v>
      </c>
      <c r="F113" s="26"/>
      <c r="G113" s="40"/>
      <c r="H113" s="40"/>
      <c r="I113" s="40"/>
      <c r="J113" s="40"/>
    </row>
    <row r="114" spans="1:10" ht="58.5" hidden="1" customHeight="1" x14ac:dyDescent="0.25">
      <c r="B114" s="27" t="s">
        <v>266</v>
      </c>
      <c r="C114" s="27" t="s">
        <v>267</v>
      </c>
      <c r="D114" s="27" t="s">
        <v>235</v>
      </c>
      <c r="E114" s="62" t="s">
        <v>201</v>
      </c>
      <c r="F114" s="26"/>
      <c r="G114" s="40"/>
      <c r="H114" s="40"/>
      <c r="I114" s="40"/>
      <c r="J114" s="40"/>
    </row>
    <row r="115" spans="1:10" ht="39" hidden="1" customHeight="1" x14ac:dyDescent="0.25">
      <c r="B115" s="27"/>
      <c r="C115" s="27"/>
      <c r="D115" s="27"/>
      <c r="E115" s="62"/>
      <c r="F115" s="26"/>
      <c r="G115" s="40"/>
      <c r="H115" s="40"/>
      <c r="I115" s="40"/>
      <c r="J115" s="40"/>
    </row>
    <row r="116" spans="1:10" ht="79.900000000000006" customHeight="1" x14ac:dyDescent="0.2">
      <c r="B116" s="27"/>
      <c r="C116" s="27"/>
      <c r="D116" s="27"/>
      <c r="E116" s="62" t="s">
        <v>337</v>
      </c>
      <c r="F116" s="21" t="s">
        <v>369</v>
      </c>
      <c r="G116" s="24">
        <f>G117+G118+G119+G120+G121+G122+G123+G124</f>
        <v>9089165</v>
      </c>
      <c r="H116" s="24">
        <f>H117+H118+H119+H120+H121+H122+H123+H124</f>
        <v>8740947.2400000002</v>
      </c>
      <c r="I116" s="24">
        <f>I118+I119+I121+I120+I122+I123+I124+I117</f>
        <v>6637655</v>
      </c>
      <c r="J116" s="24">
        <f>J118+J119+J121+J120+J122+J123+J124+J117</f>
        <v>6595821.5600000005</v>
      </c>
    </row>
    <row r="117" spans="1:10" ht="25.15" customHeight="1" x14ac:dyDescent="0.25">
      <c r="B117" s="27" t="s">
        <v>363</v>
      </c>
      <c r="C117" s="27" t="s">
        <v>364</v>
      </c>
      <c r="D117" s="27" t="s">
        <v>353</v>
      </c>
      <c r="E117" s="64" t="s">
        <v>365</v>
      </c>
      <c r="F117" s="26" t="s">
        <v>341</v>
      </c>
      <c r="G117" s="40">
        <v>56700</v>
      </c>
      <c r="H117" s="40">
        <v>50931.6</v>
      </c>
      <c r="I117" s="40"/>
      <c r="J117" s="40"/>
    </row>
    <row r="118" spans="1:10" ht="34.15" customHeight="1" x14ac:dyDescent="0.25">
      <c r="B118" s="27" t="s">
        <v>266</v>
      </c>
      <c r="C118" s="27" t="s">
        <v>267</v>
      </c>
      <c r="D118" s="27" t="s">
        <v>235</v>
      </c>
      <c r="E118" s="62"/>
      <c r="F118" s="26" t="s">
        <v>490</v>
      </c>
      <c r="G118" s="40">
        <v>5245892</v>
      </c>
      <c r="H118" s="40">
        <v>4961025.68</v>
      </c>
      <c r="I118" s="40">
        <v>6550655</v>
      </c>
      <c r="J118" s="40">
        <v>6508972.6600000001</v>
      </c>
    </row>
    <row r="119" spans="1:10" ht="37.15" customHeight="1" x14ac:dyDescent="0.25">
      <c r="B119" s="27" t="s">
        <v>80</v>
      </c>
      <c r="C119" s="27" t="s">
        <v>81</v>
      </c>
      <c r="D119" s="27" t="s">
        <v>82</v>
      </c>
      <c r="E119" s="62"/>
      <c r="F119" s="26" t="s">
        <v>429</v>
      </c>
      <c r="G119" s="40">
        <v>3620449</v>
      </c>
      <c r="H119" s="40">
        <v>3590971.25</v>
      </c>
      <c r="I119" s="40">
        <v>87000</v>
      </c>
      <c r="J119" s="40">
        <v>86848.9</v>
      </c>
    </row>
    <row r="120" spans="1:10" ht="21" customHeight="1" x14ac:dyDescent="0.25">
      <c r="B120" s="27" t="s">
        <v>339</v>
      </c>
      <c r="C120" s="27" t="s">
        <v>245</v>
      </c>
      <c r="D120" s="27" t="s">
        <v>246</v>
      </c>
      <c r="E120" s="62"/>
      <c r="F120" s="26" t="s">
        <v>338</v>
      </c>
      <c r="G120" s="40">
        <v>55640</v>
      </c>
      <c r="H120" s="40">
        <v>55534.71</v>
      </c>
      <c r="I120" s="40"/>
      <c r="J120" s="40"/>
    </row>
    <row r="121" spans="1:10" ht="20.45" customHeight="1" x14ac:dyDescent="0.25">
      <c r="B121" s="27" t="s">
        <v>227</v>
      </c>
      <c r="C121" s="27" t="s">
        <v>340</v>
      </c>
      <c r="D121" s="27" t="s">
        <v>149</v>
      </c>
      <c r="E121" s="62"/>
      <c r="F121" s="26" t="s">
        <v>455</v>
      </c>
      <c r="G121" s="40">
        <v>10000</v>
      </c>
      <c r="H121" s="40">
        <v>10000</v>
      </c>
      <c r="I121" s="40"/>
      <c r="J121" s="40"/>
    </row>
    <row r="122" spans="1:10" ht="63" x14ac:dyDescent="0.25">
      <c r="B122" s="27" t="s">
        <v>359</v>
      </c>
      <c r="C122" s="27" t="s">
        <v>175</v>
      </c>
      <c r="D122" s="27" t="s">
        <v>176</v>
      </c>
      <c r="E122" s="64" t="s">
        <v>177</v>
      </c>
      <c r="F122" s="26" t="s">
        <v>454</v>
      </c>
      <c r="G122" s="40">
        <v>60000</v>
      </c>
      <c r="H122" s="40">
        <v>32000</v>
      </c>
      <c r="I122" s="40"/>
      <c r="J122" s="40"/>
    </row>
    <row r="123" spans="1:10" ht="63" x14ac:dyDescent="0.25">
      <c r="B123" s="27" t="s">
        <v>108</v>
      </c>
      <c r="C123" s="27" t="s">
        <v>109</v>
      </c>
      <c r="D123" s="27" t="s">
        <v>39</v>
      </c>
      <c r="E123" s="64" t="s">
        <v>110</v>
      </c>
      <c r="F123" s="26" t="s">
        <v>362</v>
      </c>
      <c r="G123" s="40">
        <v>27079</v>
      </c>
      <c r="H123" s="40">
        <v>27079</v>
      </c>
      <c r="I123" s="40"/>
      <c r="J123" s="40"/>
    </row>
    <row r="124" spans="1:10" ht="94.5" x14ac:dyDescent="0.25">
      <c r="B124" s="27" t="s">
        <v>360</v>
      </c>
      <c r="C124" s="27" t="s">
        <v>260</v>
      </c>
      <c r="D124" s="27" t="s">
        <v>39</v>
      </c>
      <c r="E124" s="62" t="s">
        <v>261</v>
      </c>
      <c r="F124" s="26" t="s">
        <v>361</v>
      </c>
      <c r="G124" s="40">
        <v>13405</v>
      </c>
      <c r="H124" s="40">
        <v>13405</v>
      </c>
      <c r="I124" s="40"/>
      <c r="J124" s="40"/>
    </row>
    <row r="125" spans="1:10" s="75" customFormat="1" ht="25.5" customHeight="1" x14ac:dyDescent="0.3">
      <c r="A125" s="78"/>
      <c r="B125" s="31"/>
      <c r="C125" s="31"/>
      <c r="D125" s="31"/>
      <c r="E125" s="90" t="s">
        <v>6</v>
      </c>
      <c r="F125" s="21"/>
      <c r="G125" s="38">
        <f>G116+G99+G95+G84+G82+G80+G54</f>
        <v>38500260</v>
      </c>
      <c r="H125" s="38">
        <f>H116+H99+H95+H84+H82+H80+H54</f>
        <v>36713991.219999999</v>
      </c>
      <c r="I125" s="38">
        <f>I116+I99+I95+I84+I82+I80+I54</f>
        <v>8364718</v>
      </c>
      <c r="J125" s="38">
        <f>J116+J99+J95+J84+J82+J80+J54</f>
        <v>8295278.1600000011</v>
      </c>
    </row>
    <row r="126" spans="1:10" s="19" customFormat="1" ht="60.6" customHeight="1" x14ac:dyDescent="0.2">
      <c r="A126" s="18"/>
      <c r="B126" s="20" t="s">
        <v>219</v>
      </c>
      <c r="C126" s="11"/>
      <c r="D126" s="11"/>
      <c r="E126" s="79" t="s">
        <v>218</v>
      </c>
      <c r="F126" s="10"/>
      <c r="G126" s="24"/>
      <c r="H126" s="24"/>
      <c r="I126" s="24"/>
      <c r="J126" s="24"/>
    </row>
    <row r="127" spans="1:10" s="19" customFormat="1" ht="57.6" customHeight="1" x14ac:dyDescent="0.2">
      <c r="A127" s="18"/>
      <c r="B127" s="27"/>
      <c r="C127" s="27"/>
      <c r="D127" s="27"/>
      <c r="E127" s="64"/>
      <c r="F127" s="21" t="s">
        <v>521</v>
      </c>
      <c r="G127" s="24">
        <f>G128+G129</f>
        <v>10000</v>
      </c>
      <c r="H127" s="24">
        <f>H128+H129</f>
        <v>10000</v>
      </c>
      <c r="I127" s="24"/>
      <c r="J127" s="24"/>
    </row>
    <row r="128" spans="1:10" s="19" customFormat="1" ht="64.900000000000006" customHeight="1" x14ac:dyDescent="0.2">
      <c r="A128" s="18"/>
      <c r="B128" s="27" t="s">
        <v>379</v>
      </c>
      <c r="C128" s="27" t="s">
        <v>364</v>
      </c>
      <c r="D128" s="27" t="s">
        <v>353</v>
      </c>
      <c r="E128" s="64" t="s">
        <v>374</v>
      </c>
      <c r="F128" s="7" t="s">
        <v>378</v>
      </c>
      <c r="G128" s="40">
        <v>5000</v>
      </c>
      <c r="H128" s="40">
        <v>5000</v>
      </c>
      <c r="I128" s="24"/>
      <c r="J128" s="24"/>
    </row>
    <row r="129" spans="1:10" s="19" customFormat="1" ht="96.6" customHeight="1" x14ac:dyDescent="0.2">
      <c r="A129" s="18"/>
      <c r="B129" s="13" t="s">
        <v>296</v>
      </c>
      <c r="C129" s="1">
        <v>3111</v>
      </c>
      <c r="D129" s="1">
        <v>1040</v>
      </c>
      <c r="E129" s="67" t="s">
        <v>297</v>
      </c>
      <c r="F129" s="7" t="s">
        <v>378</v>
      </c>
      <c r="G129" s="40">
        <v>5000</v>
      </c>
      <c r="H129" s="40">
        <v>5000</v>
      </c>
      <c r="I129" s="24"/>
      <c r="J129" s="24"/>
    </row>
    <row r="130" spans="1:10" s="19" customFormat="1" ht="42" customHeight="1" x14ac:dyDescent="0.2">
      <c r="A130" s="18"/>
      <c r="B130" s="13"/>
      <c r="C130" s="1"/>
      <c r="D130" s="1"/>
      <c r="E130" s="67"/>
      <c r="F130" s="21" t="s">
        <v>520</v>
      </c>
      <c r="G130" s="24">
        <f>G131+G132+G133+G139</f>
        <v>978032</v>
      </c>
      <c r="H130" s="24">
        <f>H131+H132+H133+H139</f>
        <v>953870.38</v>
      </c>
      <c r="I130" s="24">
        <f>I132+I133+I134+I136+I137+I139+I131</f>
        <v>94932</v>
      </c>
      <c r="J130" s="24">
        <f>J132+J133+J134+J136+J137+J139+J131</f>
        <v>81932</v>
      </c>
    </row>
    <row r="131" spans="1:10" s="19" customFormat="1" ht="91.9" customHeight="1" x14ac:dyDescent="0.2">
      <c r="A131" s="18"/>
      <c r="B131" s="13" t="s">
        <v>296</v>
      </c>
      <c r="C131" s="1">
        <v>3111</v>
      </c>
      <c r="D131" s="1">
        <v>1040</v>
      </c>
      <c r="E131" s="67" t="s">
        <v>297</v>
      </c>
      <c r="F131" s="7" t="s">
        <v>449</v>
      </c>
      <c r="G131" s="40">
        <v>931032</v>
      </c>
      <c r="H131" s="40">
        <v>928780.34</v>
      </c>
      <c r="I131" s="40">
        <v>17200</v>
      </c>
      <c r="J131" s="40">
        <v>17200</v>
      </c>
    </row>
    <row r="132" spans="1:10" s="19" customFormat="1" ht="33.6" customHeight="1" x14ac:dyDescent="0.2">
      <c r="A132" s="18"/>
      <c r="B132" s="13" t="s">
        <v>395</v>
      </c>
      <c r="C132" s="1">
        <v>3112</v>
      </c>
      <c r="D132" s="1">
        <v>1040</v>
      </c>
      <c r="E132" s="67" t="s">
        <v>430</v>
      </c>
      <c r="F132" s="7" t="s">
        <v>220</v>
      </c>
      <c r="G132" s="40">
        <v>28000</v>
      </c>
      <c r="H132" s="40">
        <v>9091</v>
      </c>
      <c r="I132" s="40"/>
      <c r="J132" s="40"/>
    </row>
    <row r="133" spans="1:10" s="19" customFormat="1" ht="37.9" customHeight="1" x14ac:dyDescent="0.2">
      <c r="A133" s="18"/>
      <c r="B133" s="13" t="s">
        <v>395</v>
      </c>
      <c r="C133" s="1">
        <v>3112</v>
      </c>
      <c r="D133" s="1">
        <v>1040</v>
      </c>
      <c r="E133" s="67" t="s">
        <v>430</v>
      </c>
      <c r="F133" s="7" t="s">
        <v>268</v>
      </c>
      <c r="G133" s="40">
        <v>19000</v>
      </c>
      <c r="H133" s="40">
        <v>15999.04</v>
      </c>
      <c r="I133" s="40"/>
      <c r="J133" s="40"/>
    </row>
    <row r="134" spans="1:10" s="19" customFormat="1" ht="39.75" hidden="1" customHeight="1" x14ac:dyDescent="0.2">
      <c r="A134" s="18"/>
      <c r="B134" s="13" t="s">
        <v>396</v>
      </c>
      <c r="C134" s="1"/>
      <c r="D134" s="1"/>
      <c r="E134" s="66"/>
      <c r="F134" s="7" t="s">
        <v>298</v>
      </c>
      <c r="G134" s="40"/>
      <c r="H134" s="40"/>
      <c r="I134" s="40"/>
      <c r="J134" s="40"/>
    </row>
    <row r="135" spans="1:10" s="19" customFormat="1" ht="43.5" hidden="1" customHeight="1" x14ac:dyDescent="0.2">
      <c r="A135" s="18"/>
      <c r="B135" s="13"/>
      <c r="C135" s="1"/>
      <c r="D135" s="1"/>
      <c r="E135" s="66"/>
      <c r="F135" s="7"/>
      <c r="G135" s="40"/>
      <c r="H135" s="40"/>
      <c r="I135" s="40"/>
      <c r="J135" s="40"/>
    </row>
    <row r="136" spans="1:10" s="19" customFormat="1" ht="41.25" hidden="1" customHeight="1" x14ac:dyDescent="0.2">
      <c r="A136" s="18"/>
      <c r="B136" s="13" t="s">
        <v>397</v>
      </c>
      <c r="C136" s="1"/>
      <c r="D136" s="11"/>
      <c r="E136" s="66"/>
      <c r="F136" s="7"/>
      <c r="G136" s="40"/>
      <c r="H136" s="40"/>
      <c r="I136" s="40"/>
      <c r="J136" s="40"/>
    </row>
    <row r="137" spans="1:10" s="19" customFormat="1" ht="34.5" hidden="1" customHeight="1" x14ac:dyDescent="0.2">
      <c r="A137" s="18"/>
      <c r="B137" s="13" t="s">
        <v>398</v>
      </c>
      <c r="C137" s="1"/>
      <c r="D137" s="11"/>
      <c r="E137" s="66"/>
      <c r="F137" s="7"/>
      <c r="G137" s="40"/>
      <c r="H137" s="40"/>
      <c r="I137" s="40"/>
      <c r="J137" s="40"/>
    </row>
    <row r="138" spans="1:10" s="19" customFormat="1" ht="151.5" hidden="1" customHeight="1" x14ac:dyDescent="0.2">
      <c r="A138" s="18"/>
      <c r="B138" s="13" t="s">
        <v>399</v>
      </c>
      <c r="C138" s="1">
        <v>3111</v>
      </c>
      <c r="D138" s="1">
        <v>1040</v>
      </c>
      <c r="E138" s="67" t="s">
        <v>297</v>
      </c>
      <c r="F138" s="10" t="s">
        <v>215</v>
      </c>
      <c r="G138" s="40"/>
      <c r="H138" s="40"/>
      <c r="I138" s="24">
        <f>I140</f>
        <v>19663</v>
      </c>
      <c r="J138" s="24">
        <f>J140</f>
        <v>19568</v>
      </c>
    </row>
    <row r="139" spans="1:10" s="19" customFormat="1" ht="157.15" customHeight="1" x14ac:dyDescent="0.2">
      <c r="A139" s="18"/>
      <c r="B139" s="13" t="s">
        <v>400</v>
      </c>
      <c r="C139" s="1">
        <v>7691</v>
      </c>
      <c r="D139" s="1">
        <v>490</v>
      </c>
      <c r="E139" s="67" t="s">
        <v>240</v>
      </c>
      <c r="F139" s="7" t="s">
        <v>484</v>
      </c>
      <c r="G139" s="40"/>
      <c r="H139" s="40"/>
      <c r="I139" s="40">
        <v>77732</v>
      </c>
      <c r="J139" s="24">
        <v>64732</v>
      </c>
    </row>
    <row r="140" spans="1:10" s="19" customFormat="1" ht="45.6" customHeight="1" x14ac:dyDescent="0.2">
      <c r="A140" s="18"/>
      <c r="B140" s="13"/>
      <c r="C140" s="11"/>
      <c r="D140" s="11"/>
      <c r="E140" s="66"/>
      <c r="F140" s="21" t="s">
        <v>522</v>
      </c>
      <c r="G140" s="24">
        <f>G141</f>
        <v>8500</v>
      </c>
      <c r="H140" s="24">
        <f>H141</f>
        <v>8500</v>
      </c>
      <c r="I140" s="24">
        <f>I142</f>
        <v>19663</v>
      </c>
      <c r="J140" s="24">
        <f>J142</f>
        <v>19568</v>
      </c>
    </row>
    <row r="141" spans="1:10" s="19" customFormat="1" ht="22.9" customHeight="1" x14ac:dyDescent="0.2">
      <c r="A141" s="18"/>
      <c r="B141" s="13" t="s">
        <v>296</v>
      </c>
      <c r="C141" s="11"/>
      <c r="D141" s="11"/>
      <c r="E141" s="66"/>
      <c r="F141" s="7" t="s">
        <v>464</v>
      </c>
      <c r="G141" s="40">
        <v>8500</v>
      </c>
      <c r="H141" s="40">
        <v>8500</v>
      </c>
      <c r="I141" s="24"/>
      <c r="J141" s="24"/>
    </row>
    <row r="142" spans="1:10" s="19" customFormat="1" ht="20.45" customHeight="1" x14ac:dyDescent="0.2">
      <c r="A142" s="18"/>
      <c r="B142" s="11"/>
      <c r="C142" s="11"/>
      <c r="D142" s="11"/>
      <c r="E142" s="66"/>
      <c r="F142" s="7" t="s">
        <v>394</v>
      </c>
      <c r="G142" s="40"/>
      <c r="H142" s="40"/>
      <c r="I142" s="40">
        <v>19663</v>
      </c>
      <c r="J142" s="40">
        <v>19568</v>
      </c>
    </row>
    <row r="143" spans="1:10" s="75" customFormat="1" ht="25.5" customHeight="1" x14ac:dyDescent="0.3">
      <c r="A143" s="78"/>
      <c r="B143" s="31"/>
      <c r="C143" s="31"/>
      <c r="D143" s="31"/>
      <c r="E143" s="91" t="s">
        <v>221</v>
      </c>
      <c r="F143" s="21"/>
      <c r="G143" s="38">
        <f>G130+G127+G140</f>
        <v>996532</v>
      </c>
      <c r="H143" s="38">
        <f>H130+H127+H140</f>
        <v>972370.38</v>
      </c>
      <c r="I143" s="38">
        <f>I130+I127+I140</f>
        <v>114595</v>
      </c>
      <c r="J143" s="38">
        <f>J130+J127+J140</f>
        <v>101500</v>
      </c>
    </row>
    <row r="144" spans="1:10" ht="52.9" customHeight="1" x14ac:dyDescent="0.2">
      <c r="B144" s="92">
        <v>1000000</v>
      </c>
      <c r="C144" s="87"/>
      <c r="D144" s="87"/>
      <c r="E144" s="86" t="s">
        <v>140</v>
      </c>
      <c r="F144" s="7"/>
      <c r="G144" s="40"/>
      <c r="H144" s="40"/>
      <c r="I144" s="40"/>
      <c r="J144" s="40"/>
    </row>
    <row r="145" spans="1:10" ht="47.25" hidden="1" x14ac:dyDescent="0.2">
      <c r="B145" s="92">
        <v>1010000</v>
      </c>
      <c r="C145" s="87"/>
      <c r="D145" s="87"/>
      <c r="E145" s="64" t="s">
        <v>140</v>
      </c>
      <c r="F145" s="7"/>
      <c r="G145" s="40"/>
      <c r="H145" s="40"/>
      <c r="I145" s="40"/>
      <c r="J145" s="40"/>
    </row>
    <row r="146" spans="1:10" ht="39" customHeight="1" x14ac:dyDescent="0.2">
      <c r="B146" s="1"/>
      <c r="C146" s="1"/>
      <c r="D146" s="1"/>
      <c r="E146" s="65"/>
      <c r="F146" s="21" t="s">
        <v>141</v>
      </c>
      <c r="G146" s="24">
        <f>G147+G148+G149</f>
        <v>124000</v>
      </c>
      <c r="H146" s="24">
        <f>H147+H148+H149</f>
        <v>122274.23999999999</v>
      </c>
      <c r="I146" s="24">
        <f>I147</f>
        <v>0</v>
      </c>
      <c r="J146" s="24">
        <f>J147</f>
        <v>0</v>
      </c>
    </row>
    <row r="147" spans="1:10" ht="38.450000000000003" customHeight="1" x14ac:dyDescent="0.2">
      <c r="B147" s="27" t="s">
        <v>147</v>
      </c>
      <c r="C147" s="27" t="s">
        <v>148</v>
      </c>
      <c r="D147" s="27" t="s">
        <v>149</v>
      </c>
      <c r="E147" s="64" t="s">
        <v>150</v>
      </c>
      <c r="F147" s="7" t="s">
        <v>142</v>
      </c>
      <c r="G147" s="40">
        <v>45000</v>
      </c>
      <c r="H147" s="40">
        <v>44779.5</v>
      </c>
      <c r="I147" s="40"/>
      <c r="J147" s="40"/>
    </row>
    <row r="148" spans="1:10" ht="27.6" customHeight="1" x14ac:dyDescent="0.2">
      <c r="B148" s="27"/>
      <c r="C148" s="27"/>
      <c r="D148" s="27"/>
      <c r="E148" s="64"/>
      <c r="F148" s="7" t="s">
        <v>222</v>
      </c>
      <c r="G148" s="40">
        <v>38000</v>
      </c>
      <c r="H148" s="40">
        <v>37495.74</v>
      </c>
      <c r="I148" s="40"/>
      <c r="J148" s="40"/>
    </row>
    <row r="149" spans="1:10" ht="35.450000000000003" customHeight="1" x14ac:dyDescent="0.2">
      <c r="B149" s="27"/>
      <c r="C149" s="27"/>
      <c r="D149" s="27"/>
      <c r="E149" s="64"/>
      <c r="F149" s="7" t="s">
        <v>223</v>
      </c>
      <c r="G149" s="40">
        <v>41000</v>
      </c>
      <c r="H149" s="40">
        <v>39999</v>
      </c>
      <c r="I149" s="40"/>
      <c r="J149" s="40"/>
    </row>
    <row r="150" spans="1:10" s="19" customFormat="1" ht="41.45" customHeight="1" x14ac:dyDescent="0.2">
      <c r="A150" s="18"/>
      <c r="B150" s="11"/>
      <c r="C150" s="11"/>
      <c r="D150" s="11"/>
      <c r="E150" s="66"/>
      <c r="F150" s="21" t="s">
        <v>277</v>
      </c>
      <c r="G150" s="24">
        <f>G151+G154+G155+G156+G157</f>
        <v>1525754</v>
      </c>
      <c r="H150" s="24">
        <f>H151+H154+H155+H156+H157</f>
        <v>1524579.58</v>
      </c>
      <c r="I150" s="24">
        <f>I151+I154+I155+I156+I157+I152+I153</f>
        <v>665246</v>
      </c>
      <c r="J150" s="24">
        <f>J151+J154+J155+J156+J157+J152+J153</f>
        <v>662456</v>
      </c>
    </row>
    <row r="151" spans="1:10" ht="35.450000000000003" customHeight="1" x14ac:dyDescent="0.25">
      <c r="B151" s="50" t="s">
        <v>143</v>
      </c>
      <c r="C151" s="50" t="s">
        <v>144</v>
      </c>
      <c r="D151" s="50" t="s">
        <v>145</v>
      </c>
      <c r="E151" s="62" t="s">
        <v>146</v>
      </c>
      <c r="F151" s="45"/>
      <c r="G151" s="46">
        <f>G152+G153</f>
        <v>555754</v>
      </c>
      <c r="H151" s="46">
        <f>H152+H153</f>
        <v>555539.28</v>
      </c>
      <c r="I151" s="46"/>
      <c r="J151" s="46"/>
    </row>
    <row r="152" spans="1:10" ht="63" customHeight="1" x14ac:dyDescent="0.2">
      <c r="B152" s="1"/>
      <c r="C152" s="1"/>
      <c r="D152" s="1"/>
      <c r="E152" s="65"/>
      <c r="F152" s="7" t="s">
        <v>492</v>
      </c>
      <c r="G152" s="40">
        <v>290754</v>
      </c>
      <c r="H152" s="40">
        <v>290752</v>
      </c>
      <c r="I152" s="40">
        <v>118246</v>
      </c>
      <c r="J152" s="40">
        <v>118236</v>
      </c>
    </row>
    <row r="153" spans="1:10" ht="33.6" customHeight="1" x14ac:dyDescent="0.2">
      <c r="B153" s="1"/>
      <c r="C153" s="1"/>
      <c r="D153" s="1"/>
      <c r="E153" s="65"/>
      <c r="F153" s="7" t="s">
        <v>491</v>
      </c>
      <c r="G153" s="40">
        <v>265000</v>
      </c>
      <c r="H153" s="40">
        <v>264787.28000000003</v>
      </c>
      <c r="I153" s="40">
        <v>50000</v>
      </c>
      <c r="J153" s="40">
        <v>49990</v>
      </c>
    </row>
    <row r="154" spans="1:10" ht="63" customHeight="1" x14ac:dyDescent="0.25">
      <c r="B154" s="27" t="s">
        <v>151</v>
      </c>
      <c r="C154" s="27" t="s">
        <v>152</v>
      </c>
      <c r="D154" s="27" t="s">
        <v>153</v>
      </c>
      <c r="E154" s="64" t="s">
        <v>154</v>
      </c>
      <c r="F154" s="44" t="s">
        <v>431</v>
      </c>
      <c r="G154" s="40">
        <v>469610</v>
      </c>
      <c r="H154" s="40">
        <v>468742.40000000002</v>
      </c>
      <c r="I154" s="40"/>
      <c r="J154" s="40"/>
    </row>
    <row r="155" spans="1:10" ht="47.45" customHeight="1" x14ac:dyDescent="0.25">
      <c r="B155" s="27" t="s">
        <v>155</v>
      </c>
      <c r="C155" s="27" t="s">
        <v>156</v>
      </c>
      <c r="D155" s="27" t="s">
        <v>153</v>
      </c>
      <c r="E155" s="64" t="s">
        <v>157</v>
      </c>
      <c r="F155" s="44" t="s">
        <v>432</v>
      </c>
      <c r="G155" s="40">
        <v>297220</v>
      </c>
      <c r="H155" s="40">
        <v>297128.40000000002</v>
      </c>
      <c r="I155" s="40"/>
      <c r="J155" s="40"/>
    </row>
    <row r="156" spans="1:10" ht="80.45" customHeight="1" x14ac:dyDescent="0.25">
      <c r="B156" s="27" t="s">
        <v>158</v>
      </c>
      <c r="C156" s="27" t="s">
        <v>159</v>
      </c>
      <c r="D156" s="27" t="s">
        <v>153</v>
      </c>
      <c r="E156" s="64" t="s">
        <v>160</v>
      </c>
      <c r="F156" s="44" t="s">
        <v>450</v>
      </c>
      <c r="G156" s="40">
        <v>50170</v>
      </c>
      <c r="H156" s="40">
        <v>50169.5</v>
      </c>
      <c r="I156" s="40"/>
      <c r="J156" s="40"/>
    </row>
    <row r="157" spans="1:10" ht="55.9" customHeight="1" x14ac:dyDescent="0.2">
      <c r="B157" s="13">
        <v>1017622</v>
      </c>
      <c r="C157" s="13">
        <v>7622</v>
      </c>
      <c r="D157" s="13" t="s">
        <v>161</v>
      </c>
      <c r="E157" s="67" t="s">
        <v>162</v>
      </c>
      <c r="F157" s="7" t="s">
        <v>434</v>
      </c>
      <c r="G157" s="40">
        <v>153000</v>
      </c>
      <c r="H157" s="40">
        <v>153000</v>
      </c>
      <c r="I157" s="40">
        <v>497000</v>
      </c>
      <c r="J157" s="40">
        <v>494230</v>
      </c>
    </row>
    <row r="158" spans="1:10" ht="44.25" hidden="1" customHeight="1" x14ac:dyDescent="0.2">
      <c r="B158" s="13"/>
      <c r="C158" s="13"/>
      <c r="D158" s="13"/>
      <c r="E158" s="67"/>
      <c r="F158" s="10" t="s">
        <v>215</v>
      </c>
      <c r="G158" s="24">
        <f>G160+G162+G163+G164+G159+G161</f>
        <v>0</v>
      </c>
      <c r="H158" s="24">
        <f>H160+H162+H163+H164+H159+H161</f>
        <v>0</v>
      </c>
      <c r="I158" s="24">
        <f>I160+I162+I163+I164+I159+I161</f>
        <v>0</v>
      </c>
      <c r="J158" s="24">
        <f>J160+J162+J163+J164+J159+J161</f>
        <v>0</v>
      </c>
    </row>
    <row r="159" spans="1:10" ht="143.25" hidden="1" customHeight="1" x14ac:dyDescent="0.2">
      <c r="B159" s="13" t="s">
        <v>287</v>
      </c>
      <c r="C159" s="13" t="s">
        <v>289</v>
      </c>
      <c r="D159" s="13" t="s">
        <v>252</v>
      </c>
      <c r="E159" s="67" t="s">
        <v>288</v>
      </c>
      <c r="F159" s="7" t="s">
        <v>290</v>
      </c>
      <c r="G159" s="40"/>
      <c r="H159" s="40"/>
      <c r="I159" s="24"/>
      <c r="J159" s="24"/>
    </row>
    <row r="160" spans="1:10" ht="70.5" hidden="1" customHeight="1" x14ac:dyDescent="0.2">
      <c r="B160" s="13" t="s">
        <v>151</v>
      </c>
      <c r="C160" s="13" t="s">
        <v>152</v>
      </c>
      <c r="D160" s="27" t="s">
        <v>153</v>
      </c>
      <c r="E160" s="64" t="s">
        <v>255</v>
      </c>
      <c r="F160" s="7" t="s">
        <v>291</v>
      </c>
      <c r="G160" s="40"/>
      <c r="H160" s="40"/>
      <c r="I160" s="40"/>
      <c r="J160" s="40"/>
    </row>
    <row r="161" spans="2:10" ht="70.5" hidden="1" customHeight="1" x14ac:dyDescent="0.2">
      <c r="B161" s="13" t="s">
        <v>155</v>
      </c>
      <c r="C161" s="13" t="s">
        <v>156</v>
      </c>
      <c r="D161" s="27" t="s">
        <v>153</v>
      </c>
      <c r="E161" s="64" t="s">
        <v>157</v>
      </c>
      <c r="F161" s="7" t="s">
        <v>294</v>
      </c>
      <c r="G161" s="40"/>
      <c r="H161" s="40"/>
      <c r="I161" s="40"/>
      <c r="J161" s="40"/>
    </row>
    <row r="162" spans="2:10" ht="33" hidden="1" customHeight="1" x14ac:dyDescent="0.2">
      <c r="B162" s="13" t="s">
        <v>256</v>
      </c>
      <c r="C162" s="13" t="s">
        <v>257</v>
      </c>
      <c r="D162" s="13" t="s">
        <v>153</v>
      </c>
      <c r="E162" s="67" t="s">
        <v>258</v>
      </c>
      <c r="F162" s="7" t="s">
        <v>292</v>
      </c>
      <c r="G162" s="40"/>
      <c r="H162" s="40"/>
      <c r="I162" s="40"/>
      <c r="J162" s="40"/>
    </row>
    <row r="163" spans="2:10" ht="45" hidden="1" customHeight="1" x14ac:dyDescent="0.2">
      <c r="B163" s="13" t="s">
        <v>143</v>
      </c>
      <c r="C163" s="13" t="s">
        <v>144</v>
      </c>
      <c r="D163" s="13" t="s">
        <v>145</v>
      </c>
      <c r="E163" s="67" t="s">
        <v>146</v>
      </c>
      <c r="F163" s="7" t="s">
        <v>293</v>
      </c>
      <c r="G163" s="40"/>
      <c r="H163" s="40"/>
      <c r="I163" s="40"/>
      <c r="J163" s="40"/>
    </row>
    <row r="164" spans="2:10" ht="13.5" hidden="1" customHeight="1" x14ac:dyDescent="0.2">
      <c r="B164" s="13" t="s">
        <v>263</v>
      </c>
      <c r="C164" s="13" t="s">
        <v>264</v>
      </c>
      <c r="D164" s="13" t="s">
        <v>161</v>
      </c>
      <c r="E164" s="67" t="s">
        <v>162</v>
      </c>
      <c r="F164" s="7" t="s">
        <v>265</v>
      </c>
      <c r="G164" s="40"/>
      <c r="H164" s="40"/>
      <c r="I164" s="40"/>
      <c r="J164" s="40"/>
    </row>
    <row r="165" spans="2:10" ht="43.9" customHeight="1" x14ac:dyDescent="0.2">
      <c r="B165" s="13"/>
      <c r="C165" s="13"/>
      <c r="D165" s="13"/>
      <c r="E165" s="67"/>
      <c r="F165" s="21" t="s">
        <v>522</v>
      </c>
      <c r="G165" s="40">
        <f>G167+G168+G169+G170+G166</f>
        <v>228045</v>
      </c>
      <c r="H165" s="40">
        <f>H167+H168+H169+H170+H166</f>
        <v>213447.56</v>
      </c>
      <c r="I165" s="40">
        <f>I167+I168+I169+I170+I166</f>
        <v>27225</v>
      </c>
      <c r="J165" s="40">
        <f>J167+J168+J169+J170+J166</f>
        <v>27075</v>
      </c>
    </row>
    <row r="166" spans="2:10" ht="31.15" customHeight="1" x14ac:dyDescent="0.2">
      <c r="B166" s="13" t="s">
        <v>343</v>
      </c>
      <c r="C166" s="13" t="s">
        <v>349</v>
      </c>
      <c r="D166" s="13"/>
      <c r="E166" s="67"/>
      <c r="F166" s="7" t="s">
        <v>435</v>
      </c>
      <c r="G166" s="40">
        <v>2500</v>
      </c>
      <c r="H166" s="40">
        <v>2500</v>
      </c>
      <c r="I166" s="40"/>
      <c r="J166" s="40"/>
    </row>
    <row r="167" spans="2:10" ht="49.9" customHeight="1" x14ac:dyDescent="0.2">
      <c r="B167" s="13" t="s">
        <v>143</v>
      </c>
      <c r="C167" s="13" t="s">
        <v>144</v>
      </c>
      <c r="D167" s="13" t="s">
        <v>145</v>
      </c>
      <c r="E167" s="67" t="s">
        <v>146</v>
      </c>
      <c r="F167" s="7" t="s">
        <v>433</v>
      </c>
      <c r="G167" s="40">
        <v>61575</v>
      </c>
      <c r="H167" s="40">
        <v>61570.559999999998</v>
      </c>
      <c r="I167" s="40">
        <v>27225</v>
      </c>
      <c r="J167" s="40">
        <v>27075</v>
      </c>
    </row>
    <row r="168" spans="2:10" ht="47.45" customHeight="1" x14ac:dyDescent="0.2">
      <c r="B168" s="13" t="s">
        <v>151</v>
      </c>
      <c r="C168" s="13" t="s">
        <v>152</v>
      </c>
      <c r="D168" s="13" t="s">
        <v>153</v>
      </c>
      <c r="E168" s="67" t="s">
        <v>436</v>
      </c>
      <c r="F168" s="7" t="s">
        <v>465</v>
      </c>
      <c r="G168" s="40">
        <v>89970</v>
      </c>
      <c r="H168" s="40">
        <v>79970</v>
      </c>
      <c r="I168" s="40"/>
      <c r="J168" s="40"/>
    </row>
    <row r="169" spans="2:10" ht="48" customHeight="1" x14ac:dyDescent="0.2">
      <c r="B169" s="13" t="s">
        <v>155</v>
      </c>
      <c r="C169" s="13" t="s">
        <v>156</v>
      </c>
      <c r="D169" s="13" t="s">
        <v>153</v>
      </c>
      <c r="E169" s="67" t="s">
        <v>157</v>
      </c>
      <c r="F169" s="7" t="s">
        <v>466</v>
      </c>
      <c r="G169" s="40">
        <v>15000</v>
      </c>
      <c r="H169" s="40">
        <v>15000</v>
      </c>
      <c r="I169" s="40"/>
      <c r="J169" s="40"/>
    </row>
    <row r="170" spans="2:10" ht="40.15" customHeight="1" x14ac:dyDescent="0.2">
      <c r="B170" s="13" t="s">
        <v>263</v>
      </c>
      <c r="C170" s="13" t="s">
        <v>264</v>
      </c>
      <c r="D170" s="13" t="s">
        <v>161</v>
      </c>
      <c r="E170" s="67" t="s">
        <v>162</v>
      </c>
      <c r="F170" s="7" t="s">
        <v>467</v>
      </c>
      <c r="G170" s="40">
        <v>59000</v>
      </c>
      <c r="H170" s="40">
        <v>54407</v>
      </c>
      <c r="I170" s="40"/>
      <c r="J170" s="40"/>
    </row>
    <row r="171" spans="2:10" ht="60.6" customHeight="1" x14ac:dyDescent="0.2">
      <c r="B171" s="13"/>
      <c r="C171" s="13"/>
      <c r="D171" s="13"/>
      <c r="E171" s="67"/>
      <c r="F171" s="21" t="s">
        <v>332</v>
      </c>
      <c r="G171" s="24">
        <f>G173+G174+G175+G176+G177+G178+G172</f>
        <v>102050</v>
      </c>
      <c r="H171" s="24">
        <f>H173+H174+H175+H176+H177+H178+H172</f>
        <v>102023.89000000001</v>
      </c>
      <c r="I171" s="24">
        <f>I173+I174+I175+I176+I177+I178+I172</f>
        <v>0</v>
      </c>
      <c r="J171" s="24">
        <f>J173+J174+J175+J176+J177+J178+J172</f>
        <v>0</v>
      </c>
    </row>
    <row r="172" spans="2:10" ht="63.6" customHeight="1" x14ac:dyDescent="0.25">
      <c r="B172" s="27" t="s">
        <v>366</v>
      </c>
      <c r="C172" s="27" t="s">
        <v>364</v>
      </c>
      <c r="D172" s="27" t="s">
        <v>353</v>
      </c>
      <c r="E172" s="64" t="s">
        <v>374</v>
      </c>
      <c r="F172" s="26" t="s">
        <v>341</v>
      </c>
      <c r="G172" s="40">
        <v>6110</v>
      </c>
      <c r="H172" s="40">
        <v>6101.77</v>
      </c>
      <c r="I172" s="40"/>
      <c r="J172" s="40"/>
    </row>
    <row r="173" spans="2:10" ht="80.45" customHeight="1" x14ac:dyDescent="0.2">
      <c r="B173" s="13" t="s">
        <v>287</v>
      </c>
      <c r="C173" s="13" t="s">
        <v>289</v>
      </c>
      <c r="D173" s="13" t="s">
        <v>252</v>
      </c>
      <c r="E173" s="67" t="s">
        <v>288</v>
      </c>
      <c r="F173" s="7" t="s">
        <v>350</v>
      </c>
      <c r="G173" s="40">
        <v>24300</v>
      </c>
      <c r="H173" s="40">
        <v>24289.7</v>
      </c>
      <c r="I173" s="40"/>
      <c r="J173" s="40"/>
    </row>
    <row r="174" spans="2:10" ht="25.15" customHeight="1" x14ac:dyDescent="0.2">
      <c r="B174" s="13" t="s">
        <v>345</v>
      </c>
      <c r="C174" s="13" t="s">
        <v>342</v>
      </c>
      <c r="D174" s="13" t="s">
        <v>443</v>
      </c>
      <c r="E174" s="67" t="s">
        <v>444</v>
      </c>
      <c r="F174" s="7" t="s">
        <v>350</v>
      </c>
      <c r="G174" s="40">
        <v>21604</v>
      </c>
      <c r="H174" s="40">
        <v>21600.68</v>
      </c>
      <c r="I174" s="40"/>
      <c r="J174" s="40"/>
    </row>
    <row r="175" spans="2:10" ht="33.6" customHeight="1" x14ac:dyDescent="0.2">
      <c r="B175" s="13" t="s">
        <v>343</v>
      </c>
      <c r="C175" s="13" t="s">
        <v>349</v>
      </c>
      <c r="D175" s="13" t="s">
        <v>443</v>
      </c>
      <c r="E175" s="67" t="s">
        <v>442</v>
      </c>
      <c r="F175" s="7" t="s">
        <v>350</v>
      </c>
      <c r="G175" s="40">
        <v>11808</v>
      </c>
      <c r="H175" s="40">
        <v>11807.88</v>
      </c>
      <c r="I175" s="40"/>
      <c r="J175" s="40"/>
    </row>
    <row r="176" spans="2:10" ht="51.6" customHeight="1" x14ac:dyDescent="0.2">
      <c r="B176" s="13" t="s">
        <v>346</v>
      </c>
      <c r="C176" s="13" t="s">
        <v>348</v>
      </c>
      <c r="D176" s="13" t="s">
        <v>441</v>
      </c>
      <c r="E176" s="67" t="s">
        <v>440</v>
      </c>
      <c r="F176" s="7" t="s">
        <v>350</v>
      </c>
      <c r="G176" s="40">
        <v>15338</v>
      </c>
      <c r="H176" s="40">
        <v>15336.06</v>
      </c>
      <c r="I176" s="40"/>
      <c r="J176" s="40"/>
    </row>
    <row r="177" spans="1:10" ht="34.9" customHeight="1" x14ac:dyDescent="0.2">
      <c r="B177" s="13" t="s">
        <v>344</v>
      </c>
      <c r="C177" s="13" t="s">
        <v>347</v>
      </c>
      <c r="D177" s="13" t="s">
        <v>145</v>
      </c>
      <c r="E177" s="67" t="s">
        <v>439</v>
      </c>
      <c r="F177" s="7" t="s">
        <v>350</v>
      </c>
      <c r="G177" s="40">
        <v>5690</v>
      </c>
      <c r="H177" s="40">
        <v>5687.96</v>
      </c>
      <c r="I177" s="40"/>
      <c r="J177" s="40"/>
    </row>
    <row r="178" spans="1:10" ht="46.9" customHeight="1" x14ac:dyDescent="0.2">
      <c r="B178" s="13" t="s">
        <v>256</v>
      </c>
      <c r="C178" s="13" t="s">
        <v>257</v>
      </c>
      <c r="D178" s="13" t="s">
        <v>438</v>
      </c>
      <c r="E178" s="67" t="s">
        <v>437</v>
      </c>
      <c r="F178" s="7" t="s">
        <v>350</v>
      </c>
      <c r="G178" s="40">
        <v>17200</v>
      </c>
      <c r="H178" s="40">
        <v>17199.84</v>
      </c>
      <c r="I178" s="40"/>
      <c r="J178" s="40"/>
    </row>
    <row r="179" spans="1:10" s="75" customFormat="1" ht="36.75" customHeight="1" x14ac:dyDescent="0.3">
      <c r="A179" s="78"/>
      <c r="B179" s="14"/>
      <c r="C179" s="14"/>
      <c r="D179" s="14"/>
      <c r="E179" s="90" t="s">
        <v>6</v>
      </c>
      <c r="F179" s="21"/>
      <c r="G179" s="38">
        <f>G150+G146+G158+G165+G171</f>
        <v>1979849</v>
      </c>
      <c r="H179" s="38">
        <f>H150+H146+H158+H165+H171</f>
        <v>1962325.27</v>
      </c>
      <c r="I179" s="38">
        <f>I150+I146+I158+I165+I171</f>
        <v>692471</v>
      </c>
      <c r="J179" s="38">
        <f>J150+J146+J158+J165+J171</f>
        <v>689531</v>
      </c>
    </row>
    <row r="180" spans="1:10" ht="57.6" customHeight="1" x14ac:dyDescent="0.2">
      <c r="B180" s="92">
        <v>1200000</v>
      </c>
      <c r="C180" s="93"/>
      <c r="D180" s="93"/>
      <c r="E180" s="86" t="s">
        <v>186</v>
      </c>
      <c r="F180" s="7"/>
      <c r="G180" s="40"/>
      <c r="H180" s="40"/>
      <c r="I180" s="40"/>
      <c r="J180" s="40"/>
    </row>
    <row r="181" spans="1:10" ht="114" hidden="1" customHeight="1" x14ac:dyDescent="0.2">
      <c r="B181" s="49">
        <v>1210000</v>
      </c>
      <c r="C181" s="94"/>
      <c r="D181" s="94"/>
      <c r="E181" s="64" t="s">
        <v>187</v>
      </c>
      <c r="F181" s="7"/>
      <c r="G181" s="40"/>
      <c r="H181" s="40"/>
      <c r="I181" s="40"/>
      <c r="J181" s="40"/>
    </row>
    <row r="182" spans="1:10" ht="55.9" customHeight="1" x14ac:dyDescent="0.2">
      <c r="B182" s="1"/>
      <c r="C182" s="1"/>
      <c r="D182" s="1"/>
      <c r="E182" s="65"/>
      <c r="F182" s="21" t="s">
        <v>508</v>
      </c>
      <c r="G182" s="24">
        <f>G183+G199+G216+G265+G266+G196</f>
        <v>54567913</v>
      </c>
      <c r="H182" s="24">
        <f>H183+H199+H216+H265+H266+H196</f>
        <v>54326009.210000001</v>
      </c>
      <c r="I182" s="24">
        <f>I183+I197+I199+I216+I198+I264</f>
        <v>5245079</v>
      </c>
      <c r="J182" s="24">
        <f>J183+J197+J199+J216+J198+J264</f>
        <v>5218380.2</v>
      </c>
    </row>
    <row r="183" spans="1:10" ht="34.15" customHeight="1" x14ac:dyDescent="0.2">
      <c r="B183" s="27" t="s">
        <v>30</v>
      </c>
      <c r="C183" s="27" t="s">
        <v>31</v>
      </c>
      <c r="D183" s="27" t="s">
        <v>232</v>
      </c>
      <c r="E183" s="64" t="s">
        <v>32</v>
      </c>
      <c r="F183" s="7" t="s">
        <v>413</v>
      </c>
      <c r="G183" s="24">
        <f>G193+G194+G195</f>
        <v>3191027</v>
      </c>
      <c r="H183" s="24">
        <f>H193+H194+H195</f>
        <v>3172805.63</v>
      </c>
      <c r="I183" s="24">
        <f>I184+I187+I185+I186+I188</f>
        <v>0</v>
      </c>
      <c r="J183" s="24">
        <f>J184+J187+J185+J186+J188</f>
        <v>0</v>
      </c>
    </row>
    <row r="184" spans="1:10" ht="54.75" hidden="1" customHeight="1" x14ac:dyDescent="0.2">
      <c r="B184" s="27"/>
      <c r="C184" s="27"/>
      <c r="D184" s="27"/>
      <c r="E184" s="64"/>
      <c r="F184" s="7" t="s">
        <v>301</v>
      </c>
      <c r="G184" s="40"/>
      <c r="H184" s="40"/>
      <c r="I184" s="24"/>
      <c r="J184" s="24"/>
    </row>
    <row r="185" spans="1:10" ht="46.5" hidden="1" customHeight="1" x14ac:dyDescent="0.2">
      <c r="B185" s="27"/>
      <c r="C185" s="27"/>
      <c r="D185" s="27"/>
      <c r="E185" s="64"/>
      <c r="F185" s="7" t="s">
        <v>301</v>
      </c>
      <c r="G185" s="40"/>
      <c r="H185" s="40"/>
      <c r="I185" s="24"/>
      <c r="J185" s="24"/>
    </row>
    <row r="186" spans="1:10" ht="46.5" hidden="1" customHeight="1" x14ac:dyDescent="0.2">
      <c r="B186" s="27"/>
      <c r="C186" s="27"/>
      <c r="D186" s="27"/>
      <c r="E186" s="64"/>
      <c r="F186" s="7" t="s">
        <v>301</v>
      </c>
      <c r="G186" s="40"/>
      <c r="H186" s="40"/>
      <c r="I186" s="24"/>
      <c r="J186" s="24"/>
    </row>
    <row r="187" spans="1:10" ht="48.75" hidden="1" customHeight="1" x14ac:dyDescent="0.2">
      <c r="B187" s="27"/>
      <c r="C187" s="27"/>
      <c r="D187" s="27"/>
      <c r="E187" s="64"/>
      <c r="F187" s="7" t="s">
        <v>301</v>
      </c>
      <c r="G187" s="40"/>
      <c r="H187" s="40"/>
      <c r="I187" s="24"/>
      <c r="J187" s="24"/>
    </row>
    <row r="188" spans="1:10" ht="38.25" hidden="1" customHeight="1" x14ac:dyDescent="0.2">
      <c r="B188" s="27"/>
      <c r="C188" s="27"/>
      <c r="D188" s="27"/>
      <c r="E188" s="64"/>
      <c r="F188" s="7" t="s">
        <v>301</v>
      </c>
      <c r="G188" s="40"/>
      <c r="H188" s="40"/>
      <c r="I188" s="24"/>
      <c r="J188" s="24"/>
    </row>
    <row r="189" spans="1:10" ht="78.75" hidden="1" customHeight="1" x14ac:dyDescent="0.2">
      <c r="B189" s="27"/>
      <c r="C189" s="27"/>
      <c r="D189" s="27"/>
      <c r="E189" s="64"/>
      <c r="F189" s="7" t="s">
        <v>301</v>
      </c>
      <c r="G189" s="40"/>
      <c r="H189" s="40"/>
      <c r="I189" s="24"/>
      <c r="J189" s="24"/>
    </row>
    <row r="190" spans="1:10" ht="78.75" hidden="1" customHeight="1" x14ac:dyDescent="0.2">
      <c r="B190" s="27"/>
      <c r="C190" s="27"/>
      <c r="D190" s="27"/>
      <c r="E190" s="64"/>
      <c r="F190" s="7" t="s">
        <v>301</v>
      </c>
      <c r="G190" s="40"/>
      <c r="H190" s="40"/>
      <c r="I190" s="24"/>
      <c r="J190" s="24"/>
    </row>
    <row r="191" spans="1:10" ht="41.25" hidden="1" customHeight="1" x14ac:dyDescent="0.2">
      <c r="B191" s="27"/>
      <c r="C191" s="27"/>
      <c r="D191" s="27"/>
      <c r="E191" s="64"/>
      <c r="F191" s="7" t="s">
        <v>301</v>
      </c>
      <c r="G191" s="40"/>
      <c r="H191" s="40"/>
      <c r="I191" s="24"/>
      <c r="J191" s="24"/>
    </row>
    <row r="192" spans="1:10" ht="42.75" hidden="1" customHeight="1" x14ac:dyDescent="0.2">
      <c r="B192" s="27"/>
      <c r="C192" s="27"/>
      <c r="D192" s="27"/>
      <c r="E192" s="64"/>
      <c r="F192" s="7" t="s">
        <v>301</v>
      </c>
      <c r="G192" s="40"/>
      <c r="H192" s="40"/>
      <c r="I192" s="24"/>
      <c r="J192" s="24"/>
    </row>
    <row r="193" spans="2:10" ht="25.15" customHeight="1" x14ac:dyDescent="0.2">
      <c r="B193" s="27"/>
      <c r="C193" s="27"/>
      <c r="D193" s="27"/>
      <c r="E193" s="64"/>
      <c r="F193" s="7" t="s">
        <v>412</v>
      </c>
      <c r="G193" s="40">
        <v>2995619</v>
      </c>
      <c r="H193" s="40">
        <v>2987664.18</v>
      </c>
      <c r="I193" s="24"/>
      <c r="J193" s="24"/>
    </row>
    <row r="194" spans="2:10" ht="26.45" customHeight="1" x14ac:dyDescent="0.2">
      <c r="B194" s="27"/>
      <c r="C194" s="27"/>
      <c r="D194" s="27"/>
      <c r="E194" s="64"/>
      <c r="F194" s="7" t="s">
        <v>411</v>
      </c>
      <c r="G194" s="40">
        <v>17910</v>
      </c>
      <c r="H194" s="40">
        <v>17894.32</v>
      </c>
      <c r="I194" s="24"/>
      <c r="J194" s="24"/>
    </row>
    <row r="195" spans="2:10" ht="34.15" customHeight="1" x14ac:dyDescent="0.2">
      <c r="B195" s="27"/>
      <c r="C195" s="27"/>
      <c r="D195" s="27"/>
      <c r="E195" s="64"/>
      <c r="F195" s="7" t="s">
        <v>460</v>
      </c>
      <c r="G195" s="40">
        <v>177498</v>
      </c>
      <c r="H195" s="40">
        <v>167247.13</v>
      </c>
      <c r="I195" s="24"/>
      <c r="J195" s="24"/>
    </row>
    <row r="196" spans="2:10" ht="31.9" customHeight="1" x14ac:dyDescent="0.2">
      <c r="B196" s="27" t="s">
        <v>414</v>
      </c>
      <c r="C196" s="27" t="s">
        <v>415</v>
      </c>
      <c r="D196" s="27" t="s">
        <v>9</v>
      </c>
      <c r="E196" s="64" t="s">
        <v>269</v>
      </c>
      <c r="F196" s="7" t="s">
        <v>479</v>
      </c>
      <c r="G196" s="24">
        <v>270000</v>
      </c>
      <c r="H196" s="24">
        <v>269744</v>
      </c>
      <c r="I196" s="24"/>
      <c r="J196" s="24"/>
    </row>
    <row r="197" spans="2:10" ht="61.9" customHeight="1" x14ac:dyDescent="0.2">
      <c r="B197" s="49">
        <v>1217310</v>
      </c>
      <c r="C197" s="49">
        <v>7310</v>
      </c>
      <c r="D197" s="50" t="s">
        <v>17</v>
      </c>
      <c r="E197" s="64" t="s">
        <v>202</v>
      </c>
      <c r="F197" s="7" t="s">
        <v>495</v>
      </c>
      <c r="G197" s="40">
        <v>0</v>
      </c>
      <c r="H197" s="40">
        <v>0</v>
      </c>
      <c r="I197" s="40">
        <f>2255029+20000</f>
        <v>2275029</v>
      </c>
      <c r="J197" s="40">
        <f>2254145.13+6226.22</f>
        <v>2260371.35</v>
      </c>
    </row>
    <row r="198" spans="2:10" ht="49.15" customHeight="1" x14ac:dyDescent="0.2">
      <c r="B198" s="49">
        <v>1217310</v>
      </c>
      <c r="C198" s="49">
        <v>7310</v>
      </c>
      <c r="D198" s="50" t="s">
        <v>17</v>
      </c>
      <c r="E198" s="64" t="s">
        <v>202</v>
      </c>
      <c r="F198" s="7" t="s">
        <v>469</v>
      </c>
      <c r="G198" s="40"/>
      <c r="H198" s="40"/>
      <c r="I198" s="40">
        <v>623050</v>
      </c>
      <c r="J198" s="40">
        <v>620445.29</v>
      </c>
    </row>
    <row r="199" spans="2:10" ht="36.6" customHeight="1" x14ac:dyDescent="0.25">
      <c r="B199" s="27" t="s">
        <v>7</v>
      </c>
      <c r="C199" s="27" t="s">
        <v>8</v>
      </c>
      <c r="D199" s="71" t="s">
        <v>9</v>
      </c>
      <c r="E199" s="64" t="s">
        <v>10</v>
      </c>
      <c r="F199" s="47" t="s">
        <v>11</v>
      </c>
      <c r="G199" s="24">
        <f>G200+G203+G205+G212+G213+G214+G215+G206+G204+G208+G209+G210+G207</f>
        <v>28307642</v>
      </c>
      <c r="H199" s="24">
        <f>H200+H203+H205+H212+H213+H214+H215+H206+H204+H208+H209+H210+H207</f>
        <v>28112503.52</v>
      </c>
      <c r="I199" s="24">
        <f>I200+I203+I205+I212+I213+I214+I215+I211</f>
        <v>147000</v>
      </c>
      <c r="J199" s="24">
        <f>J200+J203+J205+J212+J213+J214+J215+J211</f>
        <v>141563.56</v>
      </c>
    </row>
    <row r="200" spans="2:10" ht="37.9" customHeight="1" x14ac:dyDescent="0.2">
      <c r="B200" s="1"/>
      <c r="C200" s="1"/>
      <c r="D200" s="1"/>
      <c r="E200" s="65"/>
      <c r="F200" s="7" t="s">
        <v>486</v>
      </c>
      <c r="G200" s="40">
        <v>20443422</v>
      </c>
      <c r="H200" s="40">
        <v>20382610.32</v>
      </c>
      <c r="I200" s="40">
        <v>0</v>
      </c>
      <c r="J200" s="40">
        <v>0</v>
      </c>
    </row>
    <row r="201" spans="2:10" ht="65.25" hidden="1" customHeight="1" x14ac:dyDescent="0.2">
      <c r="B201" s="1"/>
      <c r="C201" s="1"/>
      <c r="D201" s="1"/>
      <c r="E201" s="65"/>
      <c r="F201" s="7"/>
      <c r="G201" s="40"/>
      <c r="H201" s="40"/>
      <c r="I201" s="40"/>
      <c r="J201" s="40">
        <v>0</v>
      </c>
    </row>
    <row r="202" spans="2:10" ht="18.75" hidden="1" customHeight="1" x14ac:dyDescent="0.2">
      <c r="B202" s="1"/>
      <c r="C202" s="1"/>
      <c r="D202" s="1"/>
      <c r="E202" s="65"/>
      <c r="F202" s="7"/>
      <c r="G202" s="40"/>
      <c r="H202" s="40"/>
      <c r="I202" s="40"/>
      <c r="J202" s="40"/>
    </row>
    <row r="203" spans="2:10" ht="32.450000000000003" customHeight="1" x14ac:dyDescent="0.2">
      <c r="B203" s="1"/>
      <c r="C203" s="1"/>
      <c r="D203" s="1"/>
      <c r="E203" s="65"/>
      <c r="F203" s="7" t="s">
        <v>523</v>
      </c>
      <c r="G203" s="40">
        <v>4336718</v>
      </c>
      <c r="H203" s="40">
        <v>4233533.75</v>
      </c>
      <c r="I203" s="40">
        <v>0</v>
      </c>
      <c r="J203" s="40">
        <v>0</v>
      </c>
    </row>
    <row r="204" spans="2:10" ht="64.150000000000006" customHeight="1" x14ac:dyDescent="0.2">
      <c r="B204" s="1"/>
      <c r="C204" s="1"/>
      <c r="D204" s="1"/>
      <c r="E204" s="65"/>
      <c r="F204" s="7" t="s">
        <v>524</v>
      </c>
      <c r="G204" s="40">
        <f>900000-840000</f>
        <v>60000</v>
      </c>
      <c r="H204" s="40">
        <v>59936</v>
      </c>
      <c r="I204" s="40"/>
      <c r="J204" s="40"/>
    </row>
    <row r="205" spans="2:10" ht="36.6" customHeight="1" x14ac:dyDescent="0.2">
      <c r="B205" s="1"/>
      <c r="C205" s="1"/>
      <c r="D205" s="1"/>
      <c r="E205" s="65"/>
      <c r="F205" s="7" t="s">
        <v>525</v>
      </c>
      <c r="G205" s="40">
        <v>3176432</v>
      </c>
      <c r="H205" s="40">
        <v>3163511.17</v>
      </c>
      <c r="I205" s="40">
        <v>0</v>
      </c>
      <c r="J205" s="40">
        <v>0</v>
      </c>
    </row>
    <row r="206" spans="2:10" ht="34.9" customHeight="1" x14ac:dyDescent="0.2">
      <c r="B206" s="1"/>
      <c r="C206" s="1"/>
      <c r="D206" s="1"/>
      <c r="E206" s="65"/>
      <c r="F206" s="7" t="s">
        <v>526</v>
      </c>
      <c r="G206" s="40">
        <v>193339</v>
      </c>
      <c r="H206" s="40">
        <v>193298.83</v>
      </c>
      <c r="I206" s="40"/>
      <c r="J206" s="40"/>
    </row>
    <row r="207" spans="2:10" ht="31.9" customHeight="1" x14ac:dyDescent="0.2">
      <c r="B207" s="1"/>
      <c r="C207" s="1"/>
      <c r="D207" s="1"/>
      <c r="E207" s="65"/>
      <c r="F207" s="7" t="s">
        <v>527</v>
      </c>
      <c r="G207" s="40">
        <v>43850</v>
      </c>
      <c r="H207" s="40">
        <v>43749.55</v>
      </c>
      <c r="I207" s="40"/>
      <c r="J207" s="40"/>
    </row>
    <row r="208" spans="2:10" ht="27.6" customHeight="1" x14ac:dyDescent="0.2">
      <c r="B208" s="1"/>
      <c r="C208" s="1"/>
      <c r="D208" s="1"/>
      <c r="E208" s="65"/>
      <c r="F208" s="7" t="s">
        <v>528</v>
      </c>
      <c r="G208" s="40">
        <f>41810-41810</f>
        <v>0</v>
      </c>
      <c r="H208" s="40">
        <v>0</v>
      </c>
      <c r="I208" s="40"/>
      <c r="J208" s="40"/>
    </row>
    <row r="209" spans="2:10" ht="32.25" customHeight="1" x14ac:dyDescent="0.2">
      <c r="B209" s="1"/>
      <c r="C209" s="1"/>
      <c r="D209" s="1"/>
      <c r="E209" s="65"/>
      <c r="F209" s="7" t="s">
        <v>472</v>
      </c>
      <c r="G209" s="40">
        <v>4381</v>
      </c>
      <c r="H209" s="40">
        <v>2575.6799999999998</v>
      </c>
      <c r="I209" s="40"/>
      <c r="J209" s="40"/>
    </row>
    <row r="210" spans="2:10" ht="31.9" customHeight="1" x14ac:dyDescent="0.2">
      <c r="B210" s="1"/>
      <c r="C210" s="1"/>
      <c r="D210" s="1"/>
      <c r="E210" s="65"/>
      <c r="F210" s="7" t="s">
        <v>529</v>
      </c>
      <c r="G210" s="40">
        <v>49500</v>
      </c>
      <c r="H210" s="40">
        <v>33288.22</v>
      </c>
      <c r="I210" s="40"/>
      <c r="J210" s="40"/>
    </row>
    <row r="211" spans="2:10" ht="35.450000000000003" customHeight="1" x14ac:dyDescent="0.2">
      <c r="B211" s="1"/>
      <c r="C211" s="1"/>
      <c r="D211" s="1"/>
      <c r="E211" s="65"/>
      <c r="F211" s="7" t="s">
        <v>473</v>
      </c>
      <c r="G211" s="40"/>
      <c r="H211" s="40"/>
      <c r="I211" s="40">
        <v>0</v>
      </c>
      <c r="J211" s="40">
        <v>0</v>
      </c>
    </row>
    <row r="212" spans="2:10" ht="30.6" customHeight="1" x14ac:dyDescent="0.2">
      <c r="B212" s="1"/>
      <c r="C212" s="1"/>
      <c r="D212" s="1"/>
      <c r="E212" s="65"/>
      <c r="F212" s="7" t="s">
        <v>530</v>
      </c>
      <c r="G212" s="40"/>
      <c r="H212" s="40"/>
      <c r="I212" s="40">
        <v>49000</v>
      </c>
      <c r="J212" s="40">
        <v>49000</v>
      </c>
    </row>
    <row r="213" spans="2:10" ht="52.9" customHeight="1" x14ac:dyDescent="0.2">
      <c r="B213" s="1"/>
      <c r="C213" s="1"/>
      <c r="D213" s="1"/>
      <c r="E213" s="65"/>
      <c r="F213" s="7" t="s">
        <v>410</v>
      </c>
      <c r="G213" s="40"/>
      <c r="H213" s="40"/>
      <c r="I213" s="40">
        <v>50000</v>
      </c>
      <c r="J213" s="40">
        <v>47818.91</v>
      </c>
    </row>
    <row r="214" spans="2:10" ht="70.5" hidden="1" customHeight="1" x14ac:dyDescent="0.2">
      <c r="B214" s="1"/>
      <c r="C214" s="1"/>
      <c r="D214" s="1"/>
      <c r="E214" s="65"/>
      <c r="F214" s="7"/>
      <c r="G214" s="40"/>
      <c r="H214" s="40"/>
      <c r="I214" s="40"/>
      <c r="J214" s="40"/>
    </row>
    <row r="215" spans="2:10" ht="26.45" customHeight="1" x14ac:dyDescent="0.2">
      <c r="B215" s="1"/>
      <c r="C215" s="1"/>
      <c r="D215" s="1"/>
      <c r="E215" s="65"/>
      <c r="F215" s="7" t="s">
        <v>459</v>
      </c>
      <c r="G215" s="40"/>
      <c r="H215" s="40"/>
      <c r="I215" s="40">
        <v>48000</v>
      </c>
      <c r="J215" s="40">
        <v>44744.65</v>
      </c>
    </row>
    <row r="216" spans="2:10" ht="39.6" customHeight="1" x14ac:dyDescent="0.2">
      <c r="B216" s="49">
        <v>1217693</v>
      </c>
      <c r="C216" s="49">
        <v>7693</v>
      </c>
      <c r="D216" s="50" t="s">
        <v>4</v>
      </c>
      <c r="E216" s="64" t="s">
        <v>12</v>
      </c>
      <c r="F216" s="7" t="s">
        <v>531</v>
      </c>
      <c r="G216" s="24">
        <f>G217+G218+G253+G254+G255+G256+G257+G259+G260+G261+G262+G263</f>
        <v>22709820</v>
      </c>
      <c r="H216" s="24">
        <f>H217+H218+H253+H254+H255+H256+H257+H259+H260+H261+H262+H263</f>
        <v>22681580.330000002</v>
      </c>
      <c r="I216" s="24">
        <v>0</v>
      </c>
      <c r="J216" s="24">
        <v>0</v>
      </c>
    </row>
    <row r="217" spans="2:10" ht="27.6" customHeight="1" x14ac:dyDescent="0.2">
      <c r="B217" s="1"/>
      <c r="C217" s="1"/>
      <c r="D217" s="1"/>
      <c r="E217" s="65"/>
      <c r="F217" s="7" t="s">
        <v>311</v>
      </c>
      <c r="G217" s="40">
        <v>12525889</v>
      </c>
      <c r="H217" s="40">
        <v>12503759.390000001</v>
      </c>
      <c r="I217" s="40">
        <v>0</v>
      </c>
      <c r="J217" s="40">
        <v>0</v>
      </c>
    </row>
    <row r="218" spans="2:10" ht="32.450000000000003" customHeight="1" x14ac:dyDescent="0.2">
      <c r="B218" s="1"/>
      <c r="C218" s="1"/>
      <c r="D218" s="1"/>
      <c r="E218" s="65"/>
      <c r="F218" s="7" t="s">
        <v>312</v>
      </c>
      <c r="G218" s="40">
        <v>3276962</v>
      </c>
      <c r="H218" s="40">
        <v>3276960.24</v>
      </c>
      <c r="I218" s="40">
        <v>0</v>
      </c>
      <c r="J218" s="40">
        <v>0</v>
      </c>
    </row>
    <row r="219" spans="2:10" ht="117" hidden="1" customHeight="1" x14ac:dyDescent="0.2">
      <c r="B219" s="1"/>
      <c r="C219" s="1"/>
      <c r="D219" s="1"/>
      <c r="E219" s="65"/>
      <c r="F219" s="7"/>
      <c r="G219" s="40"/>
      <c r="H219" s="40"/>
      <c r="I219" s="40"/>
      <c r="J219" s="40"/>
    </row>
    <row r="220" spans="2:10" ht="42" hidden="1" customHeight="1" x14ac:dyDescent="0.2">
      <c r="B220" s="1"/>
      <c r="C220" s="1"/>
      <c r="D220" s="1"/>
      <c r="E220" s="65"/>
      <c r="F220" s="7"/>
      <c r="G220" s="40"/>
      <c r="H220" s="40"/>
      <c r="I220" s="40"/>
      <c r="J220" s="40"/>
    </row>
    <row r="221" spans="2:10" ht="64.5" hidden="1" customHeight="1" x14ac:dyDescent="0.2">
      <c r="B221" s="1"/>
      <c r="C221" s="1"/>
      <c r="D221" s="13"/>
      <c r="E221" s="67"/>
      <c r="F221" s="7"/>
      <c r="G221" s="40"/>
      <c r="H221" s="40"/>
      <c r="I221" s="40"/>
      <c r="J221" s="40"/>
    </row>
    <row r="222" spans="2:10" ht="43.5" hidden="1" customHeight="1" x14ac:dyDescent="0.2">
      <c r="B222" s="1"/>
      <c r="C222" s="1"/>
      <c r="D222" s="1"/>
      <c r="E222" s="67"/>
      <c r="F222" s="7"/>
      <c r="G222" s="40"/>
      <c r="H222" s="40"/>
      <c r="I222" s="40"/>
      <c r="J222" s="40"/>
    </row>
    <row r="223" spans="2:10" ht="48" hidden="1" customHeight="1" x14ac:dyDescent="0.2">
      <c r="B223" s="1"/>
      <c r="C223" s="1"/>
      <c r="D223" s="1"/>
      <c r="E223" s="67"/>
      <c r="F223" s="7"/>
      <c r="G223" s="40"/>
      <c r="H223" s="40"/>
      <c r="I223" s="40"/>
      <c r="J223" s="40"/>
    </row>
    <row r="224" spans="2:10" ht="39.75" hidden="1" customHeight="1" x14ac:dyDescent="0.2">
      <c r="B224" s="1"/>
      <c r="C224" s="1"/>
      <c r="D224" s="1"/>
      <c r="E224" s="67"/>
      <c r="F224" s="7"/>
      <c r="G224" s="40"/>
      <c r="H224" s="40"/>
      <c r="I224" s="40"/>
      <c r="J224" s="40"/>
    </row>
    <row r="225" spans="2:10" ht="48.75" hidden="1" customHeight="1" x14ac:dyDescent="0.2">
      <c r="B225" s="1"/>
      <c r="C225" s="1"/>
      <c r="D225" s="1"/>
      <c r="E225" s="67"/>
      <c r="F225" s="7"/>
      <c r="G225" s="40"/>
      <c r="H225" s="40"/>
      <c r="I225" s="40"/>
      <c r="J225" s="40"/>
    </row>
    <row r="226" spans="2:10" ht="48.75" hidden="1" customHeight="1" x14ac:dyDescent="0.2">
      <c r="B226" s="1"/>
      <c r="C226" s="1"/>
      <c r="D226" s="1"/>
      <c r="E226" s="67"/>
      <c r="F226" s="7"/>
      <c r="G226" s="40"/>
      <c r="H226" s="40"/>
      <c r="I226" s="40"/>
      <c r="J226" s="40"/>
    </row>
    <row r="227" spans="2:10" ht="48.75" hidden="1" customHeight="1" x14ac:dyDescent="0.2">
      <c r="B227" s="1"/>
      <c r="C227" s="1"/>
      <c r="D227" s="1"/>
      <c r="E227" s="67"/>
      <c r="F227" s="7"/>
      <c r="G227" s="40"/>
      <c r="H227" s="40"/>
      <c r="I227" s="40"/>
      <c r="J227" s="40"/>
    </row>
    <row r="228" spans="2:10" ht="48.75" hidden="1" customHeight="1" x14ac:dyDescent="0.2">
      <c r="B228" s="1"/>
      <c r="C228" s="1"/>
      <c r="D228" s="1"/>
      <c r="E228" s="67"/>
      <c r="F228" s="7"/>
      <c r="G228" s="40"/>
      <c r="H228" s="40"/>
      <c r="I228" s="40"/>
      <c r="J228" s="40"/>
    </row>
    <row r="229" spans="2:10" ht="48.75" hidden="1" customHeight="1" x14ac:dyDescent="0.2">
      <c r="B229" s="1"/>
      <c r="C229" s="1"/>
      <c r="D229" s="1"/>
      <c r="E229" s="67"/>
      <c r="F229" s="7"/>
      <c r="G229" s="40"/>
      <c r="H229" s="40"/>
      <c r="I229" s="40"/>
      <c r="J229" s="40"/>
    </row>
    <row r="230" spans="2:10" ht="45" hidden="1" customHeight="1" x14ac:dyDescent="0.2">
      <c r="B230" s="1"/>
      <c r="C230" s="1"/>
      <c r="D230" s="1"/>
      <c r="E230" s="67"/>
      <c r="F230" s="7"/>
      <c r="G230" s="40"/>
      <c r="H230" s="40"/>
      <c r="I230" s="40"/>
      <c r="J230" s="40"/>
    </row>
    <row r="231" spans="2:10" ht="45" hidden="1" customHeight="1" x14ac:dyDescent="0.2">
      <c r="B231" s="1"/>
      <c r="C231" s="1"/>
      <c r="D231" s="1"/>
      <c r="E231" s="67"/>
      <c r="F231" s="7"/>
      <c r="G231" s="40"/>
      <c r="H231" s="40"/>
      <c r="I231" s="40"/>
      <c r="J231" s="40"/>
    </row>
    <row r="232" spans="2:10" ht="45" hidden="1" customHeight="1" x14ac:dyDescent="0.2">
      <c r="B232" s="1"/>
      <c r="C232" s="1"/>
      <c r="D232" s="1"/>
      <c r="E232" s="67"/>
      <c r="F232" s="7"/>
      <c r="G232" s="40"/>
      <c r="H232" s="40"/>
      <c r="I232" s="40"/>
      <c r="J232" s="40"/>
    </row>
    <row r="233" spans="2:10" ht="56.25" hidden="1" customHeight="1" x14ac:dyDescent="0.2">
      <c r="B233" s="1"/>
      <c r="C233" s="1"/>
      <c r="D233" s="1"/>
      <c r="E233" s="67"/>
      <c r="F233" s="7"/>
      <c r="G233" s="40"/>
      <c r="H233" s="40"/>
      <c r="I233" s="40"/>
      <c r="J233" s="40"/>
    </row>
    <row r="234" spans="2:10" ht="42.75" hidden="1" customHeight="1" x14ac:dyDescent="0.2">
      <c r="B234" s="1"/>
      <c r="C234" s="1"/>
      <c r="D234" s="1"/>
      <c r="E234" s="67"/>
      <c r="F234" s="7"/>
      <c r="G234" s="40"/>
      <c r="H234" s="40"/>
      <c r="I234" s="40"/>
      <c r="J234" s="40"/>
    </row>
    <row r="235" spans="2:10" ht="45" hidden="1" customHeight="1" x14ac:dyDescent="0.2">
      <c r="B235" s="1"/>
      <c r="C235" s="1"/>
      <c r="D235" s="1"/>
      <c r="E235" s="67"/>
      <c r="F235" s="7"/>
      <c r="G235" s="40"/>
      <c r="H235" s="40"/>
      <c r="I235" s="40"/>
      <c r="J235" s="40"/>
    </row>
    <row r="236" spans="2:10" ht="223.5" hidden="1" customHeight="1" x14ac:dyDescent="0.2">
      <c r="B236" s="49"/>
      <c r="C236" s="50"/>
      <c r="D236" s="50"/>
      <c r="E236" s="64"/>
      <c r="F236" s="7"/>
      <c r="G236" s="40"/>
      <c r="H236" s="40"/>
      <c r="I236" s="40"/>
      <c r="J236" s="40"/>
    </row>
    <row r="237" spans="2:10" ht="57" hidden="1" customHeight="1" x14ac:dyDescent="0.2">
      <c r="B237" s="49"/>
      <c r="C237" s="49"/>
      <c r="D237" s="50"/>
      <c r="E237" s="64"/>
      <c r="F237" s="7"/>
      <c r="G237" s="24"/>
      <c r="H237" s="24"/>
      <c r="I237" s="40"/>
      <c r="J237" s="40"/>
    </row>
    <row r="238" spans="2:10" ht="62.25" hidden="1" customHeight="1" x14ac:dyDescent="0.2">
      <c r="B238" s="49"/>
      <c r="C238" s="49"/>
      <c r="D238" s="50"/>
      <c r="E238" s="64"/>
      <c r="F238" s="7"/>
      <c r="G238" s="48"/>
      <c r="H238" s="48"/>
      <c r="I238" s="40"/>
      <c r="J238" s="40"/>
    </row>
    <row r="239" spans="2:10" ht="31.5" hidden="1" customHeight="1" x14ac:dyDescent="0.2">
      <c r="B239" s="49"/>
      <c r="C239" s="49"/>
      <c r="D239" s="50"/>
      <c r="E239" s="64"/>
      <c r="F239" s="7"/>
      <c r="G239" s="40"/>
      <c r="H239" s="40"/>
      <c r="I239" s="40"/>
      <c r="J239" s="40"/>
    </row>
    <row r="240" spans="2:10" ht="53.25" hidden="1" customHeight="1" x14ac:dyDescent="0.2">
      <c r="B240" s="49"/>
      <c r="C240" s="49"/>
      <c r="D240" s="50"/>
      <c r="E240" s="64"/>
      <c r="F240" s="7"/>
      <c r="G240" s="40"/>
      <c r="H240" s="40"/>
      <c r="I240" s="40"/>
      <c r="J240" s="40"/>
    </row>
    <row r="241" spans="2:10" ht="39" hidden="1" customHeight="1" x14ac:dyDescent="0.2">
      <c r="B241" s="49"/>
      <c r="C241" s="49"/>
      <c r="D241" s="50"/>
      <c r="E241" s="64"/>
      <c r="F241" s="7"/>
      <c r="G241" s="40"/>
      <c r="H241" s="40"/>
      <c r="I241" s="40"/>
      <c r="J241" s="40"/>
    </row>
    <row r="242" spans="2:10" ht="94.5" hidden="1" customHeight="1" x14ac:dyDescent="0.2">
      <c r="B242" s="49"/>
      <c r="C242" s="49"/>
      <c r="D242" s="50"/>
      <c r="E242" s="64"/>
      <c r="F242" s="7"/>
      <c r="G242" s="40"/>
      <c r="H242" s="40"/>
      <c r="I242" s="40"/>
      <c r="J242" s="40"/>
    </row>
    <row r="243" spans="2:10" ht="39" hidden="1" customHeight="1" x14ac:dyDescent="0.2">
      <c r="B243" s="49"/>
      <c r="C243" s="49"/>
      <c r="D243" s="50"/>
      <c r="E243" s="64"/>
      <c r="F243" s="7"/>
      <c r="G243" s="40"/>
      <c r="H243" s="40"/>
      <c r="I243" s="40"/>
      <c r="J243" s="40"/>
    </row>
    <row r="244" spans="2:10" ht="72" hidden="1" customHeight="1" x14ac:dyDescent="0.2">
      <c r="B244" s="49"/>
      <c r="C244" s="49"/>
      <c r="D244" s="50"/>
      <c r="E244" s="64"/>
      <c r="F244" s="7"/>
      <c r="G244" s="40"/>
      <c r="H244" s="40"/>
      <c r="I244" s="40"/>
      <c r="J244" s="40"/>
    </row>
    <row r="245" spans="2:10" ht="54.75" hidden="1" customHeight="1" x14ac:dyDescent="0.2">
      <c r="B245" s="49"/>
      <c r="C245" s="49"/>
      <c r="D245" s="50"/>
      <c r="E245" s="64"/>
      <c r="F245" s="7"/>
      <c r="G245" s="40"/>
      <c r="H245" s="40"/>
      <c r="I245" s="40"/>
      <c r="J245" s="40"/>
    </row>
    <row r="246" spans="2:10" ht="38.25" hidden="1" customHeight="1" x14ac:dyDescent="0.2">
      <c r="B246" s="49"/>
      <c r="C246" s="49"/>
      <c r="D246" s="50"/>
      <c r="E246" s="64"/>
      <c r="F246" s="7"/>
      <c r="G246" s="40"/>
      <c r="H246" s="40"/>
      <c r="I246" s="40"/>
      <c r="J246" s="40"/>
    </row>
    <row r="247" spans="2:10" ht="177" hidden="1" customHeight="1" x14ac:dyDescent="0.2">
      <c r="B247" s="49"/>
      <c r="C247" s="49"/>
      <c r="D247" s="50"/>
      <c r="E247" s="64"/>
      <c r="F247" s="7"/>
      <c r="G247" s="40"/>
      <c r="H247" s="40"/>
      <c r="I247" s="40"/>
      <c r="J247" s="40"/>
    </row>
    <row r="248" spans="2:10" ht="18" hidden="1" customHeight="1" x14ac:dyDescent="0.2">
      <c r="B248" s="49"/>
      <c r="C248" s="49"/>
      <c r="D248" s="50"/>
      <c r="E248" s="64"/>
      <c r="F248" s="7"/>
      <c r="G248" s="24"/>
      <c r="H248" s="24"/>
      <c r="I248" s="40"/>
      <c r="J248" s="40"/>
    </row>
    <row r="249" spans="2:10" ht="51.75" hidden="1" customHeight="1" x14ac:dyDescent="0.2">
      <c r="B249" s="27"/>
      <c r="C249" s="27"/>
      <c r="D249" s="71"/>
      <c r="E249" s="65"/>
      <c r="F249" s="10"/>
      <c r="G249" s="24"/>
      <c r="H249" s="24"/>
      <c r="I249" s="24"/>
      <c r="J249" s="24"/>
    </row>
    <row r="250" spans="2:10" ht="85.5" hidden="1" customHeight="1" x14ac:dyDescent="0.2">
      <c r="B250" s="27"/>
      <c r="C250" s="27"/>
      <c r="D250" s="71"/>
      <c r="E250" s="67"/>
      <c r="F250" s="7"/>
      <c r="G250" s="40"/>
      <c r="H250" s="40"/>
      <c r="I250" s="40"/>
      <c r="J250" s="40"/>
    </row>
    <row r="251" spans="2:10" ht="51.75" hidden="1" customHeight="1" x14ac:dyDescent="0.2">
      <c r="B251" s="27"/>
      <c r="C251" s="27"/>
      <c r="D251" s="71"/>
      <c r="E251" s="65"/>
      <c r="F251" s="7"/>
      <c r="G251" s="40"/>
      <c r="H251" s="40"/>
      <c r="I251" s="40"/>
      <c r="J251" s="40"/>
    </row>
    <row r="252" spans="2:10" ht="51.75" hidden="1" customHeight="1" x14ac:dyDescent="0.2">
      <c r="B252" s="27"/>
      <c r="C252" s="27"/>
      <c r="D252" s="71"/>
      <c r="E252" s="65"/>
      <c r="F252" s="7"/>
      <c r="G252" s="40"/>
      <c r="H252" s="40"/>
      <c r="I252" s="40"/>
      <c r="J252" s="40"/>
    </row>
    <row r="253" spans="2:10" ht="32.450000000000003" customHeight="1" x14ac:dyDescent="0.2">
      <c r="B253" s="27"/>
      <c r="C253" s="27"/>
      <c r="D253" s="71"/>
      <c r="E253" s="65"/>
      <c r="F253" s="7" t="s">
        <v>383</v>
      </c>
      <c r="G253" s="40">
        <v>14472</v>
      </c>
      <c r="H253" s="40">
        <f>14472</f>
        <v>14472</v>
      </c>
      <c r="I253" s="40"/>
      <c r="J253" s="40"/>
    </row>
    <row r="254" spans="2:10" ht="36.6" customHeight="1" x14ac:dyDescent="0.2">
      <c r="B254" s="27"/>
      <c r="C254" s="27"/>
      <c r="D254" s="71"/>
      <c r="E254" s="65"/>
      <c r="F254" s="7" t="s">
        <v>384</v>
      </c>
      <c r="G254" s="40">
        <v>85512</v>
      </c>
      <c r="H254" s="40">
        <v>85511.95</v>
      </c>
      <c r="I254" s="40"/>
      <c r="J254" s="40"/>
    </row>
    <row r="255" spans="2:10" ht="34.9" customHeight="1" x14ac:dyDescent="0.2">
      <c r="B255" s="27"/>
      <c r="C255" s="27"/>
      <c r="D255" s="71"/>
      <c r="E255" s="65"/>
      <c r="F255" s="7" t="s">
        <v>385</v>
      </c>
      <c r="G255" s="40">
        <f>100000-100000</f>
        <v>0</v>
      </c>
      <c r="H255" s="40">
        <v>0</v>
      </c>
      <c r="I255" s="40"/>
      <c r="J255" s="40"/>
    </row>
    <row r="256" spans="2:10" ht="37.9" customHeight="1" x14ac:dyDescent="0.2">
      <c r="B256" s="27"/>
      <c r="C256" s="27"/>
      <c r="D256" s="71"/>
      <c r="E256" s="65"/>
      <c r="F256" s="7" t="s">
        <v>478</v>
      </c>
      <c r="G256" s="40">
        <v>1534059</v>
      </c>
      <c r="H256" s="40">
        <v>1528184.43</v>
      </c>
      <c r="I256" s="40"/>
      <c r="J256" s="40"/>
    </row>
    <row r="257" spans="2:10" ht="48.6" customHeight="1" x14ac:dyDescent="0.2">
      <c r="B257" s="27"/>
      <c r="C257" s="27"/>
      <c r="D257" s="71"/>
      <c r="E257" s="65"/>
      <c r="F257" s="7" t="s">
        <v>409</v>
      </c>
      <c r="G257" s="40">
        <v>15976</v>
      </c>
      <c r="H257" s="40">
        <v>15975.72</v>
      </c>
      <c r="I257" s="40"/>
      <c r="J257" s="40"/>
    </row>
    <row r="258" spans="2:10" ht="51.75" hidden="1" customHeight="1" x14ac:dyDescent="0.2">
      <c r="B258" s="27"/>
      <c r="C258" s="27"/>
      <c r="D258" s="71"/>
      <c r="E258" s="65"/>
      <c r="F258" s="7"/>
      <c r="G258" s="40"/>
      <c r="H258" s="40"/>
      <c r="I258" s="40"/>
      <c r="J258" s="40"/>
    </row>
    <row r="259" spans="2:10" ht="39.6" customHeight="1" x14ac:dyDescent="0.2">
      <c r="B259" s="27"/>
      <c r="C259" s="27"/>
      <c r="D259" s="71"/>
      <c r="E259" s="65"/>
      <c r="F259" s="7" t="s">
        <v>470</v>
      </c>
      <c r="G259" s="40">
        <v>102000</v>
      </c>
      <c r="H259" s="40">
        <v>101970</v>
      </c>
      <c r="I259" s="40"/>
      <c r="J259" s="40"/>
    </row>
    <row r="260" spans="2:10" ht="25.15" customHeight="1" x14ac:dyDescent="0.2">
      <c r="B260" s="27"/>
      <c r="C260" s="27"/>
      <c r="D260" s="71"/>
      <c r="E260" s="65"/>
      <c r="F260" s="7" t="s">
        <v>471</v>
      </c>
      <c r="G260" s="40">
        <v>65000</v>
      </c>
      <c r="H260" s="40">
        <v>64831.03</v>
      </c>
      <c r="I260" s="40"/>
      <c r="J260" s="40"/>
    </row>
    <row r="261" spans="2:10" ht="52.9" customHeight="1" x14ac:dyDescent="0.2">
      <c r="B261" s="27"/>
      <c r="C261" s="27"/>
      <c r="D261" s="71"/>
      <c r="E261" s="65"/>
      <c r="F261" s="7" t="s">
        <v>477</v>
      </c>
      <c r="G261" s="40">
        <v>4950</v>
      </c>
      <c r="H261" s="40">
        <v>4950</v>
      </c>
      <c r="I261" s="40"/>
      <c r="J261" s="40"/>
    </row>
    <row r="262" spans="2:10" ht="66" customHeight="1" x14ac:dyDescent="0.2">
      <c r="B262" s="27"/>
      <c r="C262" s="27"/>
      <c r="D262" s="71"/>
      <c r="E262" s="65"/>
      <c r="F262" s="7" t="s">
        <v>487</v>
      </c>
      <c r="G262" s="40">
        <v>85000</v>
      </c>
      <c r="H262" s="40">
        <v>84965.57</v>
      </c>
      <c r="I262" s="40"/>
      <c r="J262" s="40"/>
    </row>
    <row r="263" spans="2:10" ht="34.15" customHeight="1" x14ac:dyDescent="0.2">
      <c r="B263" s="27"/>
      <c r="C263" s="27"/>
      <c r="D263" s="71"/>
      <c r="E263" s="65"/>
      <c r="F263" s="7" t="s">
        <v>488</v>
      </c>
      <c r="G263" s="40">
        <v>5000000</v>
      </c>
      <c r="H263" s="40">
        <v>5000000</v>
      </c>
      <c r="I263" s="40"/>
      <c r="J263" s="40"/>
    </row>
    <row r="264" spans="2:10" ht="47.45" customHeight="1" x14ac:dyDescent="0.2">
      <c r="B264" s="27" t="s">
        <v>13</v>
      </c>
      <c r="C264" s="27" t="s">
        <v>3</v>
      </c>
      <c r="D264" s="27" t="s">
        <v>4</v>
      </c>
      <c r="E264" s="64" t="s">
        <v>5</v>
      </c>
      <c r="F264" s="12" t="s">
        <v>496</v>
      </c>
      <c r="G264" s="40"/>
      <c r="H264" s="40"/>
      <c r="I264" s="40">
        <v>2200000</v>
      </c>
      <c r="J264" s="40">
        <v>2196000</v>
      </c>
    </row>
    <row r="265" spans="2:10" ht="50.45" customHeight="1" x14ac:dyDescent="0.2">
      <c r="B265" s="27" t="s">
        <v>13</v>
      </c>
      <c r="C265" s="27" t="s">
        <v>3</v>
      </c>
      <c r="D265" s="27" t="s">
        <v>4</v>
      </c>
      <c r="E265" s="64" t="s">
        <v>5</v>
      </c>
      <c r="F265" s="7" t="s">
        <v>393</v>
      </c>
      <c r="G265" s="24">
        <v>30324</v>
      </c>
      <c r="H265" s="24">
        <v>30323.439999999999</v>
      </c>
      <c r="I265" s="40"/>
      <c r="J265" s="40"/>
    </row>
    <row r="266" spans="2:10" ht="52.9" customHeight="1" x14ac:dyDescent="0.2">
      <c r="B266" s="27" t="s">
        <v>13</v>
      </c>
      <c r="C266" s="27" t="s">
        <v>3</v>
      </c>
      <c r="D266" s="27" t="s">
        <v>4</v>
      </c>
      <c r="E266" s="64" t="s">
        <v>5</v>
      </c>
      <c r="F266" s="7" t="s">
        <v>404</v>
      </c>
      <c r="G266" s="24">
        <v>59100</v>
      </c>
      <c r="H266" s="24">
        <v>59052.29</v>
      </c>
      <c r="I266" s="40"/>
      <c r="J266" s="40"/>
    </row>
    <row r="267" spans="2:10" ht="58.15" customHeight="1" x14ac:dyDescent="0.2">
      <c r="B267" s="73"/>
      <c r="C267" s="73"/>
      <c r="D267" s="72"/>
      <c r="E267" s="67"/>
      <c r="F267" s="21" t="s">
        <v>332</v>
      </c>
      <c r="G267" s="40">
        <f>G269+G268</f>
        <v>100730</v>
      </c>
      <c r="H267" s="40">
        <f>H269+H268</f>
        <v>90527.44</v>
      </c>
      <c r="I267" s="40">
        <f>I269</f>
        <v>0</v>
      </c>
      <c r="J267" s="40">
        <f>J269</f>
        <v>0</v>
      </c>
    </row>
    <row r="268" spans="2:10" ht="67.150000000000006" customHeight="1" x14ac:dyDescent="0.2">
      <c r="B268" s="27" t="s">
        <v>367</v>
      </c>
      <c r="C268" s="27" t="s">
        <v>364</v>
      </c>
      <c r="D268" s="27" t="s">
        <v>353</v>
      </c>
      <c r="E268" s="64" t="s">
        <v>374</v>
      </c>
      <c r="F268" s="7" t="s">
        <v>378</v>
      </c>
      <c r="G268" s="40">
        <v>44850</v>
      </c>
      <c r="H268" s="40">
        <v>34653.839999999997</v>
      </c>
      <c r="I268" s="40"/>
      <c r="J268" s="40"/>
    </row>
    <row r="269" spans="2:10" ht="54.6" customHeight="1" x14ac:dyDescent="0.2">
      <c r="B269" s="27" t="s">
        <v>376</v>
      </c>
      <c r="C269" s="27" t="s">
        <v>175</v>
      </c>
      <c r="D269" s="71" t="s">
        <v>176</v>
      </c>
      <c r="E269" s="67" t="s">
        <v>177</v>
      </c>
      <c r="F269" s="7" t="s">
        <v>501</v>
      </c>
      <c r="G269" s="40">
        <f>176528-17848-2800-100000</f>
        <v>55880</v>
      </c>
      <c r="H269" s="40">
        <v>55873.599999999999</v>
      </c>
      <c r="I269" s="40"/>
      <c r="J269" s="40"/>
    </row>
    <row r="270" spans="2:10" ht="93.75" hidden="1" customHeight="1" x14ac:dyDescent="0.2">
      <c r="B270" s="27"/>
      <c r="C270" s="27"/>
      <c r="D270" s="27"/>
      <c r="E270" s="64"/>
      <c r="F270" s="10"/>
      <c r="G270" s="24"/>
      <c r="H270" s="24"/>
      <c r="I270" s="24"/>
      <c r="J270" s="24"/>
    </row>
    <row r="271" spans="2:10" ht="66" hidden="1" customHeight="1" x14ac:dyDescent="0.2">
      <c r="B271" s="27"/>
      <c r="C271" s="27"/>
      <c r="D271" s="71"/>
      <c r="E271" s="65"/>
      <c r="F271" s="7"/>
      <c r="G271" s="40"/>
      <c r="H271" s="40"/>
      <c r="I271" s="40"/>
      <c r="J271" s="40"/>
    </row>
    <row r="272" spans="2:10" ht="56.45" customHeight="1" x14ac:dyDescent="0.2">
      <c r="B272" s="49"/>
      <c r="C272" s="49"/>
      <c r="D272" s="50"/>
      <c r="E272" s="64"/>
      <c r="F272" s="21" t="s">
        <v>302</v>
      </c>
      <c r="G272" s="40"/>
      <c r="H272" s="40"/>
      <c r="I272" s="24">
        <f>I273+I274+I276+I278+I279+I281+I282+I283+I284+I285+I277+I286+I287+I280</f>
        <v>11157499</v>
      </c>
      <c r="J272" s="24">
        <f>J273+J274+J276+J278+J279+J281+J282+J283+J284+J285+J277+J286+J287+J280</f>
        <v>10267204.65</v>
      </c>
    </row>
    <row r="273" spans="2:10" ht="120" customHeight="1" x14ac:dyDescent="0.2">
      <c r="B273" s="49">
        <v>1217321</v>
      </c>
      <c r="C273" s="49">
        <v>7321</v>
      </c>
      <c r="D273" s="50" t="s">
        <v>17</v>
      </c>
      <c r="E273" s="64" t="s">
        <v>203</v>
      </c>
      <c r="F273" s="76" t="s">
        <v>493</v>
      </c>
      <c r="G273" s="40"/>
      <c r="H273" s="40"/>
      <c r="I273" s="40">
        <f>1664650+42700+115635+70000+1200998</f>
        <v>3093983</v>
      </c>
      <c r="J273" s="40">
        <f>1664650+1200956.6+115634.4+42647.59+69838.65</f>
        <v>3093727.2399999998</v>
      </c>
    </row>
    <row r="274" spans="2:10" ht="180.6" customHeight="1" x14ac:dyDescent="0.2">
      <c r="B274" s="49">
        <v>1217321</v>
      </c>
      <c r="C274" s="49">
        <v>7321</v>
      </c>
      <c r="D274" s="50" t="s">
        <v>17</v>
      </c>
      <c r="E274" s="64" t="s">
        <v>203</v>
      </c>
      <c r="F274" s="76" t="s">
        <v>494</v>
      </c>
      <c r="G274" s="40"/>
      <c r="H274" s="40"/>
      <c r="I274" s="40">
        <f>1167636+1028000+354819+465000+440000</f>
        <v>3455455</v>
      </c>
      <c r="J274" s="40">
        <f>1167635.93+1027084.69+464128+439264+354818.4</f>
        <v>3452931.02</v>
      </c>
    </row>
    <row r="275" spans="2:10" ht="188.25" hidden="1" customHeight="1" x14ac:dyDescent="0.2">
      <c r="B275" s="49"/>
      <c r="C275" s="49"/>
      <c r="D275" s="50"/>
      <c r="E275" s="64"/>
      <c r="F275" s="7"/>
      <c r="G275" s="40"/>
      <c r="H275" s="40"/>
      <c r="I275" s="40"/>
      <c r="J275" s="40"/>
    </row>
    <row r="276" spans="2:10" ht="62.45" customHeight="1" x14ac:dyDescent="0.2">
      <c r="B276" s="49">
        <v>1217322</v>
      </c>
      <c r="C276" s="49">
        <v>7322</v>
      </c>
      <c r="D276" s="50" t="s">
        <v>17</v>
      </c>
      <c r="E276" s="64" t="s">
        <v>330</v>
      </c>
      <c r="F276" s="7" t="s">
        <v>331</v>
      </c>
      <c r="G276" s="40"/>
      <c r="H276" s="40"/>
      <c r="I276" s="40">
        <v>1237120</v>
      </c>
      <c r="J276" s="40">
        <v>1232787.3799999999</v>
      </c>
    </row>
    <row r="277" spans="2:10" ht="81" hidden="1" customHeight="1" x14ac:dyDescent="0.2">
      <c r="B277" s="49"/>
      <c r="C277" s="49"/>
      <c r="D277" s="50"/>
      <c r="E277" s="64"/>
      <c r="F277" s="7"/>
      <c r="G277" s="40"/>
      <c r="H277" s="40"/>
      <c r="I277" s="40"/>
      <c r="J277" s="40"/>
    </row>
    <row r="278" spans="2:10" ht="89.25" hidden="1" customHeight="1" x14ac:dyDescent="0.2">
      <c r="B278" s="49"/>
      <c r="C278" s="49"/>
      <c r="D278" s="50"/>
      <c r="E278" s="64"/>
      <c r="F278" s="7"/>
      <c r="G278" s="40"/>
      <c r="H278" s="40"/>
      <c r="I278" s="40"/>
      <c r="J278" s="40"/>
    </row>
    <row r="279" spans="2:10" ht="2.25" hidden="1" customHeight="1" x14ac:dyDescent="0.2">
      <c r="B279" s="49"/>
      <c r="C279" s="49"/>
      <c r="D279" s="50"/>
      <c r="E279" s="64"/>
      <c r="F279" s="7"/>
      <c r="G279" s="40"/>
      <c r="H279" s="40"/>
      <c r="I279" s="40"/>
      <c r="J279" s="40"/>
    </row>
    <row r="280" spans="2:10" ht="39.6" customHeight="1" x14ac:dyDescent="0.2">
      <c r="B280" s="49">
        <v>1217322</v>
      </c>
      <c r="C280" s="49">
        <v>7322</v>
      </c>
      <c r="D280" s="50" t="s">
        <v>17</v>
      </c>
      <c r="E280" s="64" t="s">
        <v>330</v>
      </c>
      <c r="F280" s="7" t="s">
        <v>421</v>
      </c>
      <c r="G280" s="40"/>
      <c r="H280" s="40"/>
      <c r="I280" s="40">
        <v>23000</v>
      </c>
      <c r="J280" s="40">
        <v>22000.81</v>
      </c>
    </row>
    <row r="281" spans="2:10" ht="82.15" customHeight="1" x14ac:dyDescent="0.2">
      <c r="B281" s="49">
        <v>1217310</v>
      </c>
      <c r="C281" s="49">
        <v>7310</v>
      </c>
      <c r="D281" s="50" t="s">
        <v>17</v>
      </c>
      <c r="E281" s="64" t="s">
        <v>202</v>
      </c>
      <c r="F281" s="7" t="s">
        <v>270</v>
      </c>
      <c r="G281" s="40"/>
      <c r="H281" s="40"/>
      <c r="I281" s="40">
        <v>876237</v>
      </c>
      <c r="J281" s="40">
        <v>0</v>
      </c>
    </row>
    <row r="282" spans="2:10" ht="113.45" customHeight="1" x14ac:dyDescent="0.2">
      <c r="B282" s="49">
        <v>1217310</v>
      </c>
      <c r="C282" s="49">
        <v>7310</v>
      </c>
      <c r="D282" s="50" t="s">
        <v>17</v>
      </c>
      <c r="E282" s="64" t="s">
        <v>202</v>
      </c>
      <c r="F282" s="7" t="s">
        <v>468</v>
      </c>
      <c r="G282" s="40"/>
      <c r="H282" s="40"/>
      <c r="I282" s="40">
        <f>651894+1770000+49810</f>
        <v>2471704</v>
      </c>
      <c r="J282" s="40">
        <f>651183.54+1767565.17+47009.49</f>
        <v>2465758.2000000002</v>
      </c>
    </row>
    <row r="283" spans="2:10" ht="71.25" hidden="1" customHeight="1" x14ac:dyDescent="0.2">
      <c r="B283" s="49"/>
      <c r="C283" s="49"/>
      <c r="D283" s="50"/>
      <c r="E283" s="64"/>
      <c r="F283" s="7"/>
      <c r="G283" s="40"/>
      <c r="H283" s="40"/>
      <c r="I283" s="24"/>
      <c r="J283" s="24"/>
    </row>
    <row r="284" spans="2:10" ht="55.5" hidden="1" customHeight="1" x14ac:dyDescent="0.2">
      <c r="B284" s="49"/>
      <c r="C284" s="49"/>
      <c r="D284" s="50"/>
      <c r="E284" s="64"/>
      <c r="F284" s="7"/>
      <c r="G284" s="40"/>
      <c r="H284" s="40"/>
      <c r="I284" s="24"/>
      <c r="J284" s="24"/>
    </row>
    <row r="285" spans="2:10" ht="66.75" hidden="1" customHeight="1" x14ac:dyDescent="0.2">
      <c r="B285" s="49">
        <v>1217330</v>
      </c>
      <c r="C285" s="49">
        <v>7330</v>
      </c>
      <c r="D285" s="50" t="s">
        <v>17</v>
      </c>
      <c r="E285" s="64" t="s">
        <v>206</v>
      </c>
      <c r="F285" s="7" t="s">
        <v>303</v>
      </c>
      <c r="G285" s="40"/>
      <c r="H285" s="40"/>
      <c r="I285" s="24">
        <f>7000000-7000000</f>
        <v>0</v>
      </c>
      <c r="J285" s="24">
        <v>0</v>
      </c>
    </row>
    <row r="286" spans="2:10" ht="113.25" hidden="1" customHeight="1" x14ac:dyDescent="0.2">
      <c r="B286" s="49"/>
      <c r="C286" s="49"/>
      <c r="D286" s="50"/>
      <c r="E286" s="64"/>
      <c r="F286" s="7"/>
      <c r="G286" s="40"/>
      <c r="H286" s="40"/>
      <c r="I286" s="24"/>
      <c r="J286" s="24"/>
    </row>
    <row r="287" spans="2:10" ht="129" hidden="1" customHeight="1" x14ac:dyDescent="0.2">
      <c r="B287" s="49">
        <v>1217364</v>
      </c>
      <c r="C287" s="49">
        <v>7364</v>
      </c>
      <c r="D287" s="50" t="s">
        <v>280</v>
      </c>
      <c r="E287" s="64"/>
      <c r="F287" s="7"/>
      <c r="G287" s="40"/>
      <c r="H287" s="40"/>
      <c r="I287" s="24"/>
      <c r="J287" s="24"/>
    </row>
    <row r="288" spans="2:10" ht="57" customHeight="1" x14ac:dyDescent="0.2">
      <c r="B288" s="49"/>
      <c r="C288" s="49"/>
      <c r="D288" s="50"/>
      <c r="E288" s="64"/>
      <c r="F288" s="22" t="s">
        <v>304</v>
      </c>
      <c r="G288" s="24">
        <f>G289+G294</f>
        <v>37258</v>
      </c>
      <c r="H288" s="24">
        <f>H289+H294</f>
        <v>37256.25</v>
      </c>
      <c r="I288" s="24"/>
      <c r="J288" s="24">
        <v>0</v>
      </c>
    </row>
    <row r="289" spans="2:10" ht="57.6" customHeight="1" x14ac:dyDescent="0.2">
      <c r="B289" s="27" t="s">
        <v>13</v>
      </c>
      <c r="C289" s="27" t="s">
        <v>3</v>
      </c>
      <c r="D289" s="27" t="s">
        <v>4</v>
      </c>
      <c r="E289" s="64" t="s">
        <v>5</v>
      </c>
      <c r="F289" s="12" t="s">
        <v>14</v>
      </c>
      <c r="G289" s="40">
        <f>14900-14440</f>
        <v>460</v>
      </c>
      <c r="H289" s="40">
        <v>459.2</v>
      </c>
      <c r="I289" s="40"/>
      <c r="J289" s="40">
        <v>0</v>
      </c>
    </row>
    <row r="290" spans="2:10" ht="145.5" hidden="1" customHeight="1" x14ac:dyDescent="0.2">
      <c r="B290" s="27" t="s">
        <v>13</v>
      </c>
      <c r="C290" s="27" t="s">
        <v>3</v>
      </c>
      <c r="D290" s="71" t="s">
        <v>4</v>
      </c>
      <c r="E290" s="64" t="s">
        <v>5</v>
      </c>
      <c r="F290" s="29" t="s">
        <v>510</v>
      </c>
      <c r="G290" s="24"/>
      <c r="H290" s="24"/>
      <c r="I290" s="24"/>
      <c r="J290" s="24">
        <v>0</v>
      </c>
    </row>
    <row r="291" spans="2:10" ht="100.5" hidden="1" customHeight="1" x14ac:dyDescent="0.2">
      <c r="B291" s="1"/>
      <c r="C291" s="1"/>
      <c r="D291" s="1"/>
      <c r="E291" s="65"/>
      <c r="F291" s="29" t="s">
        <v>511</v>
      </c>
      <c r="G291" s="24">
        <f>G292</f>
        <v>0</v>
      </c>
      <c r="H291" s="24">
        <f>H292</f>
        <v>0</v>
      </c>
      <c r="I291" s="24"/>
      <c r="J291" s="24">
        <f>J292</f>
        <v>0</v>
      </c>
    </row>
    <row r="292" spans="2:10" ht="98.25" hidden="1" customHeight="1" x14ac:dyDescent="0.2">
      <c r="B292" s="27" t="s">
        <v>15</v>
      </c>
      <c r="C292" s="27" t="s">
        <v>16</v>
      </c>
      <c r="D292" s="27" t="s">
        <v>17</v>
      </c>
      <c r="E292" s="64" t="s">
        <v>18</v>
      </c>
      <c r="F292" s="7" t="s">
        <v>22</v>
      </c>
      <c r="G292" s="40">
        <v>0</v>
      </c>
      <c r="H292" s="40"/>
      <c r="I292" s="40"/>
      <c r="J292" s="40"/>
    </row>
    <row r="293" spans="2:10" ht="156.75" hidden="1" customHeight="1" x14ac:dyDescent="0.2">
      <c r="B293" s="27" t="s">
        <v>19</v>
      </c>
      <c r="C293" s="27" t="s">
        <v>20</v>
      </c>
      <c r="D293" s="27" t="s">
        <v>9</v>
      </c>
      <c r="E293" s="64" t="s">
        <v>21</v>
      </c>
      <c r="F293" s="10" t="s">
        <v>512</v>
      </c>
      <c r="G293" s="24"/>
      <c r="H293" s="24"/>
      <c r="I293" s="24"/>
      <c r="J293" s="24">
        <v>0</v>
      </c>
    </row>
    <row r="294" spans="2:10" ht="66" customHeight="1" x14ac:dyDescent="0.2">
      <c r="B294" s="27"/>
      <c r="C294" s="27"/>
      <c r="D294" s="27"/>
      <c r="E294" s="64"/>
      <c r="F294" s="7" t="s">
        <v>402</v>
      </c>
      <c r="G294" s="40">
        <v>36798</v>
      </c>
      <c r="H294" s="40">
        <v>36797.050000000003</v>
      </c>
      <c r="I294" s="24"/>
      <c r="J294" s="24"/>
    </row>
    <row r="295" spans="2:10" ht="70.150000000000006" customHeight="1" x14ac:dyDescent="0.2">
      <c r="B295" s="27" t="s">
        <v>13</v>
      </c>
      <c r="C295" s="27" t="s">
        <v>3</v>
      </c>
      <c r="D295" s="27" t="s">
        <v>4</v>
      </c>
      <c r="E295" s="64" t="s">
        <v>5</v>
      </c>
      <c r="F295" s="29" t="s">
        <v>533</v>
      </c>
      <c r="G295" s="24">
        <f>3000-3000</f>
        <v>0</v>
      </c>
      <c r="H295" s="24">
        <v>0</v>
      </c>
      <c r="I295" s="24"/>
      <c r="J295" s="24"/>
    </row>
    <row r="296" spans="2:10" ht="67.900000000000006" customHeight="1" x14ac:dyDescent="0.2">
      <c r="B296" s="27" t="s">
        <v>19</v>
      </c>
      <c r="C296" s="27" t="s">
        <v>20</v>
      </c>
      <c r="D296" s="27" t="s">
        <v>9</v>
      </c>
      <c r="E296" s="64" t="s">
        <v>21</v>
      </c>
      <c r="F296" s="29" t="s">
        <v>532</v>
      </c>
      <c r="G296" s="24">
        <v>71000</v>
      </c>
      <c r="H296" s="24">
        <v>63573.96</v>
      </c>
      <c r="I296" s="24"/>
      <c r="J296" s="24"/>
    </row>
    <row r="297" spans="2:10" ht="54.6" customHeight="1" x14ac:dyDescent="0.2">
      <c r="B297" s="27"/>
      <c r="C297" s="27"/>
      <c r="D297" s="27"/>
      <c r="E297" s="64"/>
      <c r="F297" s="29" t="s">
        <v>534</v>
      </c>
      <c r="G297" s="24">
        <f>G298+G304</f>
        <v>1542592</v>
      </c>
      <c r="H297" s="24">
        <f>H298+H304</f>
        <v>1541466.8599999999</v>
      </c>
      <c r="I297" s="24">
        <f>I298+I304</f>
        <v>81228</v>
      </c>
      <c r="J297" s="24">
        <f>J298+J304</f>
        <v>81157.600000000006</v>
      </c>
    </row>
    <row r="298" spans="2:10" ht="39.6" customHeight="1" x14ac:dyDescent="0.2">
      <c r="B298" s="27" t="s">
        <v>7</v>
      </c>
      <c r="C298" s="27" t="s">
        <v>8</v>
      </c>
      <c r="D298" s="27" t="s">
        <v>9</v>
      </c>
      <c r="E298" s="64" t="s">
        <v>10</v>
      </c>
      <c r="F298" s="12" t="s">
        <v>306</v>
      </c>
      <c r="G298" s="24">
        <f>G299+G302+G300</f>
        <v>827072</v>
      </c>
      <c r="H298" s="24">
        <f>H299+H302+H300</f>
        <v>826043.46</v>
      </c>
      <c r="I298" s="24">
        <f>I299+I300+I301+I302+I303</f>
        <v>81228</v>
      </c>
      <c r="J298" s="24">
        <f>J299+J300+J301+J302+J303</f>
        <v>81157.600000000006</v>
      </c>
    </row>
    <row r="299" spans="2:10" ht="49.15" customHeight="1" x14ac:dyDescent="0.2">
      <c r="B299" s="27"/>
      <c r="C299" s="27"/>
      <c r="D299" s="27"/>
      <c r="E299" s="64"/>
      <c r="F299" s="7" t="s">
        <v>314</v>
      </c>
      <c r="G299" s="40">
        <v>782572</v>
      </c>
      <c r="H299" s="40">
        <v>781560.07</v>
      </c>
      <c r="I299" s="40"/>
      <c r="J299" s="40"/>
    </row>
    <row r="300" spans="2:10" ht="37.9" customHeight="1" x14ac:dyDescent="0.2">
      <c r="B300" s="27"/>
      <c r="C300" s="27"/>
      <c r="D300" s="27"/>
      <c r="E300" s="64"/>
      <c r="F300" s="7" t="s">
        <v>315</v>
      </c>
      <c r="G300" s="40">
        <v>44500</v>
      </c>
      <c r="H300" s="40">
        <v>44483.39</v>
      </c>
      <c r="I300" s="40"/>
      <c r="J300" s="40"/>
    </row>
    <row r="301" spans="2:10" ht="26.45" customHeight="1" x14ac:dyDescent="0.2">
      <c r="B301" s="27"/>
      <c r="C301" s="27"/>
      <c r="D301" s="27"/>
      <c r="E301" s="64"/>
      <c r="F301" s="7" t="s">
        <v>485</v>
      </c>
      <c r="G301" s="40">
        <v>0</v>
      </c>
      <c r="H301" s="40">
        <v>0</v>
      </c>
      <c r="I301" s="40">
        <v>8328</v>
      </c>
      <c r="J301" s="40">
        <v>8328</v>
      </c>
    </row>
    <row r="302" spans="2:10" ht="37.15" customHeight="1" x14ac:dyDescent="0.2">
      <c r="B302" s="27"/>
      <c r="C302" s="27"/>
      <c r="D302" s="27"/>
      <c r="E302" s="64"/>
      <c r="F302" s="7" t="s">
        <v>313</v>
      </c>
      <c r="G302" s="40">
        <v>0</v>
      </c>
      <c r="H302" s="40">
        <v>0</v>
      </c>
      <c r="I302" s="40">
        <v>22900</v>
      </c>
      <c r="J302" s="40">
        <v>22900</v>
      </c>
    </row>
    <row r="303" spans="2:10" ht="29.45" customHeight="1" x14ac:dyDescent="0.2">
      <c r="B303" s="27"/>
      <c r="C303" s="27"/>
      <c r="D303" s="27"/>
      <c r="E303" s="64"/>
      <c r="F303" s="7" t="s">
        <v>422</v>
      </c>
      <c r="G303" s="40"/>
      <c r="H303" s="40"/>
      <c r="I303" s="40">
        <v>50000</v>
      </c>
      <c r="J303" s="40">
        <v>49929.599999999999</v>
      </c>
    </row>
    <row r="304" spans="2:10" ht="34.15" customHeight="1" x14ac:dyDescent="0.2">
      <c r="B304" s="27" t="s">
        <v>23</v>
      </c>
      <c r="C304" s="27" t="s">
        <v>24</v>
      </c>
      <c r="D304" s="27" t="s">
        <v>25</v>
      </c>
      <c r="E304" s="64" t="s">
        <v>26</v>
      </c>
      <c r="F304" s="12" t="s">
        <v>306</v>
      </c>
      <c r="G304" s="24">
        <f>G305+G309</f>
        <v>715520</v>
      </c>
      <c r="H304" s="24">
        <f>H305+H309</f>
        <v>715423.4</v>
      </c>
      <c r="I304" s="24">
        <f>I305+I309</f>
        <v>0</v>
      </c>
      <c r="J304" s="24">
        <f>J305+J309</f>
        <v>0</v>
      </c>
    </row>
    <row r="305" spans="2:10" ht="34.15" customHeight="1" x14ac:dyDescent="0.2">
      <c r="B305" s="27"/>
      <c r="C305" s="27"/>
      <c r="D305" s="27"/>
      <c r="E305" s="64"/>
      <c r="F305" s="12" t="s">
        <v>305</v>
      </c>
      <c r="G305" s="40">
        <f>756100-10000-100580</f>
        <v>645520</v>
      </c>
      <c r="H305" s="40">
        <v>645513.4</v>
      </c>
      <c r="I305" s="40"/>
      <c r="J305" s="40">
        <v>0</v>
      </c>
    </row>
    <row r="306" spans="2:10" ht="85.5" hidden="1" customHeight="1" x14ac:dyDescent="0.2">
      <c r="B306" s="27"/>
      <c r="C306" s="27"/>
      <c r="D306" s="27"/>
      <c r="E306" s="64"/>
      <c r="F306" s="12" t="s">
        <v>513</v>
      </c>
      <c r="G306" s="24"/>
      <c r="H306" s="24"/>
      <c r="I306" s="24"/>
      <c r="J306" s="24"/>
    </row>
    <row r="307" spans="2:10" ht="51" hidden="1" customHeight="1" x14ac:dyDescent="0.2">
      <c r="B307" s="27"/>
      <c r="C307" s="27"/>
      <c r="D307" s="27"/>
      <c r="E307" s="64"/>
      <c r="F307" s="12" t="s">
        <v>34</v>
      </c>
      <c r="G307" s="40">
        <v>0</v>
      </c>
      <c r="H307" s="40"/>
      <c r="I307" s="40"/>
      <c r="J307" s="40">
        <v>1100000</v>
      </c>
    </row>
    <row r="308" spans="2:10" ht="63.75" hidden="1" customHeight="1" x14ac:dyDescent="0.2">
      <c r="B308" s="27"/>
      <c r="C308" s="27"/>
      <c r="D308" s="27"/>
      <c r="E308" s="64"/>
      <c r="F308" s="12" t="s">
        <v>33</v>
      </c>
      <c r="G308" s="40">
        <v>0</v>
      </c>
      <c r="H308" s="40"/>
      <c r="I308" s="40"/>
      <c r="J308" s="40">
        <v>2706700</v>
      </c>
    </row>
    <row r="309" spans="2:10" ht="42.6" customHeight="1" x14ac:dyDescent="0.2">
      <c r="B309" s="27"/>
      <c r="C309" s="27"/>
      <c r="D309" s="27"/>
      <c r="E309" s="64"/>
      <c r="F309" s="12" t="s">
        <v>535</v>
      </c>
      <c r="G309" s="40">
        <f>60000+10000</f>
        <v>70000</v>
      </c>
      <c r="H309" s="40">
        <v>69910</v>
      </c>
      <c r="I309" s="40"/>
      <c r="J309" s="40"/>
    </row>
    <row r="310" spans="2:10" ht="0.75" hidden="1" customHeight="1" x14ac:dyDescent="0.2">
      <c r="B310" s="27"/>
      <c r="C310" s="27"/>
      <c r="D310" s="27"/>
      <c r="E310" s="64"/>
      <c r="F310" s="12"/>
      <c r="G310" s="40"/>
      <c r="H310" s="40"/>
      <c r="I310" s="40"/>
      <c r="J310" s="40"/>
    </row>
    <row r="311" spans="2:10" ht="51.75" customHeight="1" x14ac:dyDescent="0.2">
      <c r="B311" s="52"/>
      <c r="C311" s="52"/>
      <c r="D311" s="52"/>
      <c r="E311" s="68"/>
      <c r="F311" s="12" t="s">
        <v>536</v>
      </c>
      <c r="G311" s="24">
        <f>G312</f>
        <v>205000</v>
      </c>
      <c r="H311" s="24">
        <f>H312</f>
        <v>203716.5</v>
      </c>
      <c r="I311" s="24">
        <f>I312</f>
        <v>1443000</v>
      </c>
      <c r="J311" s="24">
        <f>J312</f>
        <v>1443000</v>
      </c>
    </row>
    <row r="312" spans="2:10" ht="33.6" customHeight="1" x14ac:dyDescent="0.2">
      <c r="B312" s="27" t="s">
        <v>7</v>
      </c>
      <c r="C312" s="27" t="s">
        <v>8</v>
      </c>
      <c r="D312" s="27" t="s">
        <v>9</v>
      </c>
      <c r="E312" s="64" t="s">
        <v>10</v>
      </c>
      <c r="F312" s="12" t="s">
        <v>307</v>
      </c>
      <c r="G312" s="24">
        <f>G313+G315+G316+G319+G314</f>
        <v>205000</v>
      </c>
      <c r="H312" s="24">
        <f>H313+H315+H316+H319+H314</f>
        <v>203716.5</v>
      </c>
      <c r="I312" s="24">
        <f>I313+I315+I316+I319</f>
        <v>1443000</v>
      </c>
      <c r="J312" s="24">
        <f>J313+J315+J316+J319</f>
        <v>1443000</v>
      </c>
    </row>
    <row r="313" spans="2:10" ht="30" customHeight="1" x14ac:dyDescent="0.2">
      <c r="B313" s="27"/>
      <c r="C313" s="27"/>
      <c r="D313" s="27"/>
      <c r="E313" s="64"/>
      <c r="F313" s="12" t="s">
        <v>316</v>
      </c>
      <c r="G313" s="40">
        <v>28000</v>
      </c>
      <c r="H313" s="40">
        <v>27999.97</v>
      </c>
      <c r="I313" s="24"/>
      <c r="J313" s="24"/>
    </row>
    <row r="314" spans="2:10" ht="49.15" customHeight="1" x14ac:dyDescent="0.2">
      <c r="B314" s="27"/>
      <c r="C314" s="27"/>
      <c r="D314" s="27"/>
      <c r="E314" s="64"/>
      <c r="F314" s="12" t="s">
        <v>480</v>
      </c>
      <c r="G314" s="40">
        <v>7000</v>
      </c>
      <c r="H314" s="40">
        <v>5740.88</v>
      </c>
      <c r="I314" s="24"/>
      <c r="J314" s="24"/>
    </row>
    <row r="315" spans="2:10" ht="34.9" customHeight="1" x14ac:dyDescent="0.2">
      <c r="B315" s="27"/>
      <c r="C315" s="27"/>
      <c r="D315" s="27"/>
      <c r="E315" s="64"/>
      <c r="F315" s="12" t="s">
        <v>333</v>
      </c>
      <c r="G315" s="40">
        <v>0</v>
      </c>
      <c r="H315" s="40">
        <v>0</v>
      </c>
      <c r="I315" s="40">
        <v>93000</v>
      </c>
      <c r="J315" s="40">
        <v>93000</v>
      </c>
    </row>
    <row r="316" spans="2:10" ht="37.9" customHeight="1" x14ac:dyDescent="0.2">
      <c r="B316" s="27"/>
      <c r="C316" s="27"/>
      <c r="D316" s="27"/>
      <c r="E316" s="64"/>
      <c r="F316" s="12" t="s">
        <v>537</v>
      </c>
      <c r="G316" s="40">
        <v>0</v>
      </c>
      <c r="H316" s="40">
        <v>0</v>
      </c>
      <c r="I316" s="40">
        <f>2200000-850000</f>
        <v>1350000</v>
      </c>
      <c r="J316" s="40">
        <v>1350000</v>
      </c>
    </row>
    <row r="317" spans="2:10" ht="43.5" hidden="1" customHeight="1" x14ac:dyDescent="0.2">
      <c r="B317" s="27"/>
      <c r="C317" s="27"/>
      <c r="D317" s="27"/>
      <c r="E317" s="64"/>
      <c r="F317" s="12"/>
      <c r="G317" s="40"/>
      <c r="H317" s="40"/>
      <c r="I317" s="40"/>
      <c r="J317" s="40"/>
    </row>
    <row r="318" spans="2:10" ht="43.5" hidden="1" customHeight="1" x14ac:dyDescent="0.2">
      <c r="B318" s="27"/>
      <c r="C318" s="27"/>
      <c r="D318" s="27"/>
      <c r="E318" s="64"/>
      <c r="F318" s="12"/>
      <c r="G318" s="40"/>
      <c r="H318" s="40"/>
      <c r="I318" s="40"/>
      <c r="J318" s="40"/>
    </row>
    <row r="319" spans="2:10" ht="49.15" customHeight="1" x14ac:dyDescent="0.2">
      <c r="B319" s="27"/>
      <c r="C319" s="27"/>
      <c r="D319" s="27"/>
      <c r="E319" s="64"/>
      <c r="F319" s="12" t="s">
        <v>204</v>
      </c>
      <c r="G319" s="40">
        <f>50000+50000+70000</f>
        <v>170000</v>
      </c>
      <c r="H319" s="40">
        <v>169975.65</v>
      </c>
      <c r="I319" s="40"/>
      <c r="J319" s="40"/>
    </row>
    <row r="320" spans="2:10" ht="42.75" hidden="1" customHeight="1" x14ac:dyDescent="0.2">
      <c r="B320" s="27"/>
      <c r="C320" s="27"/>
      <c r="D320" s="27"/>
      <c r="E320" s="64"/>
      <c r="F320" s="12"/>
      <c r="G320" s="40"/>
      <c r="H320" s="40"/>
      <c r="I320" s="24"/>
      <c r="J320" s="24"/>
    </row>
    <row r="321" spans="2:10" ht="48.6" customHeight="1" x14ac:dyDescent="0.2">
      <c r="B321" s="27" t="s">
        <v>228</v>
      </c>
      <c r="C321" s="27" t="s">
        <v>229</v>
      </c>
      <c r="D321" s="27" t="s">
        <v>230</v>
      </c>
      <c r="E321" s="64" t="s">
        <v>231</v>
      </c>
      <c r="F321" s="12" t="s">
        <v>538</v>
      </c>
      <c r="G321" s="24">
        <f>G322+G326+G325+G323+G328+G324+G329+G330</f>
        <v>3681946</v>
      </c>
      <c r="H321" s="24">
        <f>H322+H326+H325+H323+H328+H324+H329+H330</f>
        <v>3615653.84</v>
      </c>
      <c r="I321" s="24">
        <f>I322+I326+I325+I323+I328+I324+I329+I331+I332</f>
        <v>2744827</v>
      </c>
      <c r="J321" s="24">
        <f>J322+J326+J325+J323+J328+J324+J329+J331+J332</f>
        <v>2687730.62</v>
      </c>
    </row>
    <row r="322" spans="2:10" ht="58.15" customHeight="1" x14ac:dyDescent="0.2">
      <c r="B322" s="27"/>
      <c r="C322" s="27"/>
      <c r="D322" s="27"/>
      <c r="E322" s="64"/>
      <c r="F322" s="12" t="s">
        <v>309</v>
      </c>
      <c r="G322" s="40">
        <v>470036</v>
      </c>
      <c r="H322" s="40">
        <v>466987.71</v>
      </c>
      <c r="I322" s="40"/>
      <c r="J322" s="40"/>
    </row>
    <row r="323" spans="2:10" ht="67.900000000000006" customHeight="1" x14ac:dyDescent="0.2">
      <c r="B323" s="27"/>
      <c r="C323" s="27"/>
      <c r="D323" s="27"/>
      <c r="E323" s="64"/>
      <c r="F323" s="12" t="s">
        <v>462</v>
      </c>
      <c r="G323" s="40">
        <v>2047233</v>
      </c>
      <c r="H323" s="40">
        <v>2046845.07</v>
      </c>
      <c r="I323" s="40"/>
      <c r="J323" s="40"/>
    </row>
    <row r="324" spans="2:10" ht="50.25" hidden="1" customHeight="1" x14ac:dyDescent="0.2">
      <c r="B324" s="27"/>
      <c r="C324" s="27"/>
      <c r="D324" s="27"/>
      <c r="E324" s="64"/>
      <c r="F324" s="12"/>
      <c r="G324" s="40"/>
      <c r="H324" s="40"/>
      <c r="I324" s="40"/>
      <c r="J324" s="40"/>
    </row>
    <row r="325" spans="2:10" ht="46.9" customHeight="1" x14ac:dyDescent="0.2">
      <c r="B325" s="27"/>
      <c r="C325" s="27"/>
      <c r="D325" s="27"/>
      <c r="E325" s="64"/>
      <c r="F325" s="12" t="s">
        <v>328</v>
      </c>
      <c r="G325" s="40">
        <v>112300</v>
      </c>
      <c r="H325" s="40">
        <v>49466.75</v>
      </c>
      <c r="I325" s="40"/>
      <c r="J325" s="40"/>
    </row>
    <row r="326" spans="2:10" ht="46.15" customHeight="1" x14ac:dyDescent="0.2">
      <c r="B326" s="27"/>
      <c r="C326" s="27"/>
      <c r="D326" s="27"/>
      <c r="E326" s="64"/>
      <c r="F326" s="12" t="s">
        <v>205</v>
      </c>
      <c r="G326" s="40">
        <v>363614</v>
      </c>
      <c r="H326" s="40">
        <v>363613.17</v>
      </c>
      <c r="I326" s="40"/>
      <c r="J326" s="40"/>
    </row>
    <row r="327" spans="2:10" ht="50.25" hidden="1" customHeight="1" x14ac:dyDescent="0.2">
      <c r="B327" s="27"/>
      <c r="C327" s="27"/>
      <c r="D327" s="27"/>
      <c r="E327" s="64"/>
      <c r="F327" s="12" t="s">
        <v>262</v>
      </c>
      <c r="G327" s="40">
        <v>0</v>
      </c>
      <c r="H327" s="40">
        <v>0</v>
      </c>
      <c r="I327" s="40">
        <f>3500000+2000000-5500000</f>
        <v>0</v>
      </c>
      <c r="J327" s="40">
        <v>0</v>
      </c>
    </row>
    <row r="328" spans="2:10" ht="22.9" customHeight="1" x14ac:dyDescent="0.2">
      <c r="B328" s="27"/>
      <c r="C328" s="27"/>
      <c r="D328" s="27"/>
      <c r="E328" s="64"/>
      <c r="F328" s="12" t="s">
        <v>463</v>
      </c>
      <c r="G328" s="40">
        <v>227400</v>
      </c>
      <c r="H328" s="40">
        <f>172566+13776+37658.63+3390.85</f>
        <v>227391.48</v>
      </c>
      <c r="I328" s="40"/>
      <c r="J328" s="40"/>
    </row>
    <row r="329" spans="2:10" ht="24" customHeight="1" x14ac:dyDescent="0.2">
      <c r="B329" s="27"/>
      <c r="C329" s="27"/>
      <c r="D329" s="27"/>
      <c r="E329" s="64"/>
      <c r="F329" s="12" t="s">
        <v>310</v>
      </c>
      <c r="G329" s="40">
        <v>78553</v>
      </c>
      <c r="H329" s="40">
        <v>78543.78</v>
      </c>
      <c r="I329" s="40"/>
      <c r="J329" s="40"/>
    </row>
    <row r="330" spans="2:10" ht="28.15" customHeight="1" x14ac:dyDescent="0.2">
      <c r="B330" s="27"/>
      <c r="C330" s="27"/>
      <c r="D330" s="27"/>
      <c r="E330" s="64"/>
      <c r="F330" s="12" t="s">
        <v>423</v>
      </c>
      <c r="G330" s="40">
        <v>382810</v>
      </c>
      <c r="H330" s="40">
        <v>382805.88</v>
      </c>
      <c r="I330" s="40"/>
      <c r="J330" s="40"/>
    </row>
    <row r="331" spans="2:10" ht="31.9" customHeight="1" x14ac:dyDescent="0.2">
      <c r="B331" s="27"/>
      <c r="C331" s="27"/>
      <c r="D331" s="27"/>
      <c r="E331" s="64"/>
      <c r="F331" s="12" t="s">
        <v>329</v>
      </c>
      <c r="G331" s="40"/>
      <c r="H331" s="40"/>
      <c r="I331" s="40">
        <v>2736000</v>
      </c>
      <c r="J331" s="40">
        <v>2678903.62</v>
      </c>
    </row>
    <row r="332" spans="2:10" ht="78" customHeight="1" x14ac:dyDescent="0.2">
      <c r="B332" s="27" t="s">
        <v>406</v>
      </c>
      <c r="C332" s="27" t="s">
        <v>239</v>
      </c>
      <c r="D332" s="27" t="s">
        <v>4</v>
      </c>
      <c r="E332" s="64" t="s">
        <v>407</v>
      </c>
      <c r="F332" s="12" t="s">
        <v>408</v>
      </c>
      <c r="G332" s="40"/>
      <c r="H332" s="40"/>
      <c r="I332" s="40">
        <v>8827</v>
      </c>
      <c r="J332" s="40">
        <v>8827</v>
      </c>
    </row>
    <row r="333" spans="2:10" ht="42" customHeight="1" x14ac:dyDescent="0.2">
      <c r="B333" s="27"/>
      <c r="C333" s="27"/>
      <c r="D333" s="27"/>
      <c r="E333" s="64"/>
      <c r="F333" s="12" t="s">
        <v>539</v>
      </c>
      <c r="G333" s="24"/>
      <c r="H333" s="24"/>
      <c r="I333" s="24">
        <f>I335+I337+I334+I336</f>
        <v>11408592</v>
      </c>
      <c r="J333" s="24">
        <f>J335+J337+J334+J336</f>
        <v>11140011.190000001</v>
      </c>
    </row>
    <row r="334" spans="2:10" ht="31.15" customHeight="1" x14ac:dyDescent="0.2">
      <c r="B334" s="49">
        <v>1217310</v>
      </c>
      <c r="C334" s="49">
        <v>7310</v>
      </c>
      <c r="D334" s="50" t="s">
        <v>17</v>
      </c>
      <c r="E334" s="64" t="s">
        <v>202</v>
      </c>
      <c r="F334" s="12" t="s">
        <v>308</v>
      </c>
      <c r="G334" s="24"/>
      <c r="H334" s="24"/>
      <c r="I334" s="40">
        <v>2084000</v>
      </c>
      <c r="J334" s="40">
        <v>1816150.05</v>
      </c>
    </row>
    <row r="335" spans="2:10" ht="33.6" customHeight="1" x14ac:dyDescent="0.2">
      <c r="B335" s="49">
        <v>1217310</v>
      </c>
      <c r="C335" s="49">
        <v>7310</v>
      </c>
      <c r="D335" s="50" t="s">
        <v>17</v>
      </c>
      <c r="E335" s="64" t="s">
        <v>202</v>
      </c>
      <c r="F335" s="12" t="s">
        <v>482</v>
      </c>
      <c r="G335" s="40"/>
      <c r="H335" s="40"/>
      <c r="I335" s="40">
        <v>6708508</v>
      </c>
      <c r="J335" s="40">
        <v>6708477.3799999999</v>
      </c>
    </row>
    <row r="336" spans="2:10" ht="35.450000000000003" customHeight="1" x14ac:dyDescent="0.2">
      <c r="B336" s="49">
        <v>1217310</v>
      </c>
      <c r="C336" s="49">
        <v>7310</v>
      </c>
      <c r="D336" s="50" t="s">
        <v>420</v>
      </c>
      <c r="E336" s="64" t="s">
        <v>202</v>
      </c>
      <c r="F336" s="12" t="s">
        <v>497</v>
      </c>
      <c r="G336" s="40"/>
      <c r="H336" s="40"/>
      <c r="I336" s="40">
        <v>963778</v>
      </c>
      <c r="J336" s="40">
        <v>963773.91</v>
      </c>
    </row>
    <row r="337" spans="2:10" ht="92.45" customHeight="1" x14ac:dyDescent="0.2">
      <c r="B337" s="49">
        <v>1217310</v>
      </c>
      <c r="C337" s="49">
        <v>7310</v>
      </c>
      <c r="D337" s="50" t="s">
        <v>17</v>
      </c>
      <c r="E337" s="64" t="s">
        <v>202</v>
      </c>
      <c r="F337" s="12" t="s">
        <v>498</v>
      </c>
      <c r="G337" s="40"/>
      <c r="H337" s="40"/>
      <c r="I337" s="40">
        <f>1610681+3500+38125</f>
        <v>1652306</v>
      </c>
      <c r="J337" s="40">
        <f>1610221.22+3490.35+37898.28</f>
        <v>1651609.85</v>
      </c>
    </row>
    <row r="338" spans="2:10" ht="41.45" customHeight="1" x14ac:dyDescent="0.25">
      <c r="B338" s="51"/>
      <c r="C338" s="52"/>
      <c r="D338" s="52"/>
      <c r="E338" s="68"/>
      <c r="F338" s="34" t="s">
        <v>540</v>
      </c>
      <c r="G338" s="53">
        <f>G339+G363+G387+G386</f>
        <v>704273.55</v>
      </c>
      <c r="H338" s="53">
        <f>H339+H363+H387+H386</f>
        <v>694119.22</v>
      </c>
      <c r="I338" s="53">
        <f>I339+I363+I386+I387</f>
        <v>148310</v>
      </c>
      <c r="J338" s="53">
        <f>J339+J363+J386+J387</f>
        <v>140221.6</v>
      </c>
    </row>
    <row r="339" spans="2:10" ht="34.15" customHeight="1" x14ac:dyDescent="0.25">
      <c r="B339" s="27" t="s">
        <v>30</v>
      </c>
      <c r="C339" s="27" t="s">
        <v>31</v>
      </c>
      <c r="D339" s="27" t="s">
        <v>232</v>
      </c>
      <c r="E339" s="64" t="s">
        <v>32</v>
      </c>
      <c r="F339" s="34"/>
      <c r="G339" s="53">
        <f>G340+G341+G361+G342+G343+G344+G345+G346+G347+G352+G353+G354+G355+G356+G357+G358+G359+G360+G348+G349+G350+G351</f>
        <v>620983.55000000005</v>
      </c>
      <c r="H339" s="53">
        <f>H340+H341+H361+H342+H343+H344+H345+H346+H347+H352+H353+H354+H355+H356+H357+H358+H359+H360+H348+H349+H350+H351</f>
        <v>611444.99</v>
      </c>
      <c r="I339" s="53">
        <f>I340+I341+I361+I342+I343+I344+I345+I346+I347+I352+I353+I354+I355</f>
        <v>0</v>
      </c>
      <c r="J339" s="53">
        <f>J340+J341+J361+J342+J343+J344+J345+J346+J347+J352+J353+J354+J355</f>
        <v>0</v>
      </c>
    </row>
    <row r="340" spans="2:10" ht="46.15" customHeight="1" x14ac:dyDescent="0.25">
      <c r="B340" s="27"/>
      <c r="C340" s="27"/>
      <c r="D340" s="27"/>
      <c r="E340" s="64"/>
      <c r="F340" s="54" t="s">
        <v>542</v>
      </c>
      <c r="G340" s="55">
        <v>108247</v>
      </c>
      <c r="H340" s="55">
        <v>100000</v>
      </c>
      <c r="I340" s="112"/>
      <c r="J340" s="112"/>
    </row>
    <row r="341" spans="2:10" ht="29.45" customHeight="1" x14ac:dyDescent="0.25">
      <c r="B341" s="27"/>
      <c r="C341" s="27"/>
      <c r="D341" s="27"/>
      <c r="E341" s="64"/>
      <c r="F341" s="54" t="s">
        <v>541</v>
      </c>
      <c r="G341" s="55">
        <v>33000</v>
      </c>
      <c r="H341" s="55">
        <v>33000</v>
      </c>
      <c r="I341" s="112"/>
      <c r="J341" s="112"/>
    </row>
    <row r="342" spans="2:10" ht="31.9" customHeight="1" x14ac:dyDescent="0.25">
      <c r="B342" s="27"/>
      <c r="C342" s="27"/>
      <c r="D342" s="27"/>
      <c r="E342" s="64"/>
      <c r="F342" s="54" t="s">
        <v>543</v>
      </c>
      <c r="G342" s="55">
        <v>47000</v>
      </c>
      <c r="H342" s="55">
        <v>47000</v>
      </c>
      <c r="I342" s="112"/>
      <c r="J342" s="112"/>
    </row>
    <row r="343" spans="2:10" ht="19.149999999999999" customHeight="1" x14ac:dyDescent="0.25">
      <c r="B343" s="27"/>
      <c r="C343" s="27"/>
      <c r="D343" s="27"/>
      <c r="E343" s="64"/>
      <c r="F343" s="54" t="s">
        <v>544</v>
      </c>
      <c r="G343" s="55">
        <v>31000</v>
      </c>
      <c r="H343" s="55">
        <v>31000</v>
      </c>
      <c r="I343" s="112"/>
      <c r="J343" s="112"/>
    </row>
    <row r="344" spans="2:10" ht="20.45" customHeight="1" x14ac:dyDescent="0.25">
      <c r="B344" s="27"/>
      <c r="C344" s="27"/>
      <c r="D344" s="27"/>
      <c r="E344" s="64"/>
      <c r="F344" s="54" t="s">
        <v>545</v>
      </c>
      <c r="G344" s="55">
        <v>40000</v>
      </c>
      <c r="H344" s="55">
        <v>40000</v>
      </c>
      <c r="I344" s="112"/>
      <c r="J344" s="112"/>
    </row>
    <row r="345" spans="2:10" ht="21.6" customHeight="1" x14ac:dyDescent="0.25">
      <c r="B345" s="27"/>
      <c r="C345" s="27"/>
      <c r="D345" s="27"/>
      <c r="E345" s="64"/>
      <c r="F345" s="54" t="s">
        <v>546</v>
      </c>
      <c r="G345" s="55">
        <v>26500</v>
      </c>
      <c r="H345" s="55">
        <v>26499.73</v>
      </c>
      <c r="I345" s="112"/>
      <c r="J345" s="112"/>
    </row>
    <row r="346" spans="2:10" ht="33.6" customHeight="1" x14ac:dyDescent="0.25">
      <c r="B346" s="27"/>
      <c r="C346" s="27"/>
      <c r="D346" s="27"/>
      <c r="E346" s="64"/>
      <c r="F346" s="54" t="s">
        <v>547</v>
      </c>
      <c r="G346" s="55">
        <v>10277.549999999999</v>
      </c>
      <c r="H346" s="55">
        <v>10277.549999999999</v>
      </c>
      <c r="I346" s="112"/>
      <c r="J346" s="112"/>
    </row>
    <row r="347" spans="2:10" ht="22.9" customHeight="1" x14ac:dyDescent="0.25">
      <c r="B347" s="27"/>
      <c r="C347" s="27"/>
      <c r="D347" s="27"/>
      <c r="E347" s="64"/>
      <c r="F347" s="54" t="s">
        <v>548</v>
      </c>
      <c r="G347" s="55">
        <v>45300</v>
      </c>
      <c r="H347" s="55">
        <v>45300</v>
      </c>
      <c r="I347" s="112"/>
      <c r="J347" s="112"/>
    </row>
    <row r="348" spans="2:10" ht="31.9" customHeight="1" x14ac:dyDescent="0.25">
      <c r="B348" s="27"/>
      <c r="C348" s="27"/>
      <c r="D348" s="27"/>
      <c r="E348" s="64"/>
      <c r="F348" s="54" t="s">
        <v>549</v>
      </c>
      <c r="G348" s="55">
        <v>27000</v>
      </c>
      <c r="H348" s="55">
        <v>27000</v>
      </c>
      <c r="I348" s="112"/>
      <c r="J348" s="112"/>
    </row>
    <row r="349" spans="2:10" ht="31.15" customHeight="1" x14ac:dyDescent="0.25">
      <c r="B349" s="27"/>
      <c r="C349" s="27"/>
      <c r="D349" s="27"/>
      <c r="E349" s="64"/>
      <c r="F349" s="54" t="s">
        <v>550</v>
      </c>
      <c r="G349" s="55">
        <v>15818</v>
      </c>
      <c r="H349" s="55">
        <v>15755</v>
      </c>
      <c r="I349" s="112"/>
      <c r="J349" s="112"/>
    </row>
    <row r="350" spans="2:10" ht="31.15" customHeight="1" x14ac:dyDescent="0.25">
      <c r="B350" s="27"/>
      <c r="C350" s="27"/>
      <c r="D350" s="27"/>
      <c r="E350" s="64"/>
      <c r="F350" s="54" t="s">
        <v>551</v>
      </c>
      <c r="G350" s="55">
        <v>7000</v>
      </c>
      <c r="H350" s="55">
        <v>7000</v>
      </c>
      <c r="I350" s="112"/>
      <c r="J350" s="112"/>
    </row>
    <row r="351" spans="2:10" ht="31.9" customHeight="1" x14ac:dyDescent="0.25">
      <c r="B351" s="27"/>
      <c r="C351" s="27"/>
      <c r="D351" s="27"/>
      <c r="E351" s="64"/>
      <c r="F351" s="54" t="s">
        <v>552</v>
      </c>
      <c r="G351" s="55">
        <v>10000</v>
      </c>
      <c r="H351" s="55">
        <v>10000</v>
      </c>
      <c r="I351" s="112"/>
      <c r="J351" s="112"/>
    </row>
    <row r="352" spans="2:10" ht="30.6" customHeight="1" x14ac:dyDescent="0.25">
      <c r="B352" s="27"/>
      <c r="C352" s="27"/>
      <c r="D352" s="27"/>
      <c r="E352" s="64"/>
      <c r="F352" s="54" t="s">
        <v>553</v>
      </c>
      <c r="G352" s="55">
        <v>47000</v>
      </c>
      <c r="H352" s="55">
        <v>45795</v>
      </c>
      <c r="I352" s="112"/>
      <c r="J352" s="112"/>
    </row>
    <row r="353" spans="2:10" ht="34.15" customHeight="1" x14ac:dyDescent="0.25">
      <c r="B353" s="27"/>
      <c r="C353" s="27"/>
      <c r="D353" s="27"/>
      <c r="E353" s="64"/>
      <c r="F353" s="54" t="s">
        <v>554</v>
      </c>
      <c r="G353" s="55">
        <v>29846</v>
      </c>
      <c r="H353" s="55">
        <v>29845.22</v>
      </c>
      <c r="I353" s="112"/>
      <c r="J353" s="112"/>
    </row>
    <row r="354" spans="2:10" ht="35.450000000000003" customHeight="1" x14ac:dyDescent="0.25">
      <c r="B354" s="27"/>
      <c r="C354" s="27"/>
      <c r="D354" s="27"/>
      <c r="E354" s="64"/>
      <c r="F354" s="54" t="s">
        <v>555</v>
      </c>
      <c r="G354" s="55">
        <v>12000</v>
      </c>
      <c r="H354" s="55">
        <v>12000</v>
      </c>
      <c r="I354" s="112"/>
      <c r="J354" s="112"/>
    </row>
    <row r="355" spans="2:10" ht="23.45" customHeight="1" x14ac:dyDescent="0.25">
      <c r="B355" s="27"/>
      <c r="C355" s="27"/>
      <c r="D355" s="27"/>
      <c r="E355" s="64"/>
      <c r="F355" s="54" t="s">
        <v>556</v>
      </c>
      <c r="G355" s="55">
        <v>12995</v>
      </c>
      <c r="H355" s="55">
        <v>12995</v>
      </c>
      <c r="I355" s="112"/>
      <c r="J355" s="112"/>
    </row>
    <row r="356" spans="2:10" ht="37.15" customHeight="1" x14ac:dyDescent="0.25">
      <c r="B356" s="27"/>
      <c r="C356" s="27"/>
      <c r="D356" s="27"/>
      <c r="E356" s="64"/>
      <c r="F356" s="54" t="s">
        <v>557</v>
      </c>
      <c r="G356" s="55">
        <v>8000</v>
      </c>
      <c r="H356" s="55">
        <v>8000</v>
      </c>
      <c r="I356" s="112"/>
      <c r="J356" s="112"/>
    </row>
    <row r="357" spans="2:10" ht="34.15" customHeight="1" x14ac:dyDescent="0.25">
      <c r="B357" s="27"/>
      <c r="C357" s="27"/>
      <c r="D357" s="27"/>
      <c r="E357" s="64"/>
      <c r="F357" s="54" t="s">
        <v>558</v>
      </c>
      <c r="G357" s="55">
        <v>25000</v>
      </c>
      <c r="H357" s="55">
        <v>25000</v>
      </c>
      <c r="I357" s="112"/>
      <c r="J357" s="112"/>
    </row>
    <row r="358" spans="2:10" ht="34.9" customHeight="1" x14ac:dyDescent="0.25">
      <c r="B358" s="27"/>
      <c r="C358" s="27"/>
      <c r="D358" s="27"/>
      <c r="E358" s="64"/>
      <c r="F358" s="54" t="s">
        <v>559</v>
      </c>
      <c r="G358" s="55">
        <v>25000</v>
      </c>
      <c r="H358" s="55">
        <v>25000</v>
      </c>
      <c r="I358" s="112"/>
      <c r="J358" s="112"/>
    </row>
    <row r="359" spans="2:10" ht="34.9" customHeight="1" x14ac:dyDescent="0.25">
      <c r="B359" s="27"/>
      <c r="C359" s="27"/>
      <c r="D359" s="27"/>
      <c r="E359" s="64"/>
      <c r="F359" s="54" t="s">
        <v>560</v>
      </c>
      <c r="G359" s="55">
        <v>25000</v>
      </c>
      <c r="H359" s="55">
        <v>25000</v>
      </c>
      <c r="I359" s="112"/>
      <c r="J359" s="112"/>
    </row>
    <row r="360" spans="2:10" ht="19.899999999999999" customHeight="1" x14ac:dyDescent="0.25">
      <c r="B360" s="27"/>
      <c r="C360" s="27"/>
      <c r="D360" s="27"/>
      <c r="E360" s="64"/>
      <c r="F360" s="54" t="s">
        <v>561</v>
      </c>
      <c r="G360" s="55">
        <v>15000</v>
      </c>
      <c r="H360" s="55">
        <v>14979.99</v>
      </c>
      <c r="I360" s="112"/>
      <c r="J360" s="112"/>
    </row>
    <row r="361" spans="2:10" ht="34.9" customHeight="1" x14ac:dyDescent="0.25">
      <c r="B361" s="27"/>
      <c r="C361" s="27"/>
      <c r="D361" s="27"/>
      <c r="E361" s="64"/>
      <c r="F361" s="54" t="s">
        <v>562</v>
      </c>
      <c r="G361" s="55">
        <v>20000</v>
      </c>
      <c r="H361" s="55">
        <v>19997.5</v>
      </c>
      <c r="I361" s="112"/>
      <c r="J361" s="112"/>
    </row>
    <row r="362" spans="2:10" ht="73.5" hidden="1" customHeight="1" x14ac:dyDescent="0.25">
      <c r="B362" s="27"/>
      <c r="C362" s="27"/>
      <c r="D362" s="27"/>
      <c r="E362" s="64"/>
      <c r="F362" s="34"/>
      <c r="G362" s="55"/>
      <c r="H362" s="112"/>
      <c r="I362" s="112"/>
      <c r="J362" s="112"/>
    </row>
    <row r="363" spans="2:10" ht="31.15" customHeight="1" x14ac:dyDescent="0.25">
      <c r="B363" s="27" t="s">
        <v>7</v>
      </c>
      <c r="C363" s="27" t="s">
        <v>8</v>
      </c>
      <c r="D363" s="27" t="s">
        <v>9</v>
      </c>
      <c r="E363" s="64" t="s">
        <v>10</v>
      </c>
      <c r="F363" s="34"/>
      <c r="G363" s="53">
        <f>G364+G365+G366+G367+G372+G373+G368+G369+G370+G371</f>
        <v>77400</v>
      </c>
      <c r="H363" s="53">
        <f>H364+H365+H366+H367+H368+H369+H370+H371+H372+H373</f>
        <v>76784.23</v>
      </c>
      <c r="I363" s="53">
        <f>I364+I365+I366+I367+I372+I373</f>
        <v>32200</v>
      </c>
      <c r="J363" s="53">
        <f>J364+J365+J366+J367+J372+J373</f>
        <v>32200</v>
      </c>
    </row>
    <row r="364" spans="2:10" ht="61.9" customHeight="1" x14ac:dyDescent="0.2">
      <c r="B364" s="49"/>
      <c r="C364" s="49"/>
      <c r="D364" s="50"/>
      <c r="E364" s="64"/>
      <c r="F364" s="12" t="s">
        <v>563</v>
      </c>
      <c r="G364" s="40">
        <v>22000</v>
      </c>
      <c r="H364" s="40">
        <f>14800+7200</f>
        <v>22000</v>
      </c>
      <c r="I364" s="40">
        <v>0</v>
      </c>
      <c r="J364" s="40">
        <v>0</v>
      </c>
    </row>
    <row r="365" spans="2:10" ht="29.45" customHeight="1" x14ac:dyDescent="0.2">
      <c r="B365" s="49"/>
      <c r="C365" s="49"/>
      <c r="D365" s="50"/>
      <c r="E365" s="64"/>
      <c r="F365" s="12" t="s">
        <v>564</v>
      </c>
      <c r="G365" s="40">
        <v>3000</v>
      </c>
      <c r="H365" s="40">
        <v>3000</v>
      </c>
      <c r="I365" s="40"/>
      <c r="J365" s="40"/>
    </row>
    <row r="366" spans="2:10" ht="24.6" customHeight="1" x14ac:dyDescent="0.2">
      <c r="B366" s="49"/>
      <c r="C366" s="49"/>
      <c r="D366" s="50"/>
      <c r="E366" s="64"/>
      <c r="F366" s="12" t="s">
        <v>405</v>
      </c>
      <c r="G366" s="40">
        <v>25000</v>
      </c>
      <c r="H366" s="40">
        <v>24999.96</v>
      </c>
      <c r="I366" s="40"/>
      <c r="J366" s="40"/>
    </row>
    <row r="367" spans="2:10" ht="32.450000000000003" customHeight="1" x14ac:dyDescent="0.2">
      <c r="B367" s="49"/>
      <c r="C367" s="49"/>
      <c r="D367" s="50"/>
      <c r="E367" s="64"/>
      <c r="F367" s="12" t="s">
        <v>565</v>
      </c>
      <c r="G367" s="40">
        <v>3900</v>
      </c>
      <c r="H367" s="40">
        <v>3752.27</v>
      </c>
      <c r="I367" s="40"/>
      <c r="J367" s="40"/>
    </row>
    <row r="368" spans="2:10" ht="27.6" customHeight="1" x14ac:dyDescent="0.2">
      <c r="B368" s="49"/>
      <c r="C368" s="49"/>
      <c r="D368" s="50"/>
      <c r="E368" s="64"/>
      <c r="F368" s="12" t="s">
        <v>566</v>
      </c>
      <c r="G368" s="40">
        <v>5000</v>
      </c>
      <c r="H368" s="40">
        <v>4640</v>
      </c>
      <c r="I368" s="40"/>
      <c r="J368" s="40"/>
    </row>
    <row r="369" spans="2:10" ht="40.9" customHeight="1" x14ac:dyDescent="0.2">
      <c r="B369" s="49"/>
      <c r="C369" s="49"/>
      <c r="D369" s="50"/>
      <c r="E369" s="64"/>
      <c r="F369" s="12" t="s">
        <v>567</v>
      </c>
      <c r="G369" s="40">
        <v>3500</v>
      </c>
      <c r="H369" s="40">
        <v>3500</v>
      </c>
      <c r="I369" s="40"/>
      <c r="J369" s="40"/>
    </row>
    <row r="370" spans="2:10" ht="30.6" customHeight="1" x14ac:dyDescent="0.2">
      <c r="B370" s="49"/>
      <c r="C370" s="49"/>
      <c r="D370" s="50"/>
      <c r="E370" s="64"/>
      <c r="F370" s="12" t="s">
        <v>568</v>
      </c>
      <c r="G370" s="40">
        <v>5000</v>
      </c>
      <c r="H370" s="40">
        <v>4896</v>
      </c>
      <c r="I370" s="40"/>
      <c r="J370" s="40"/>
    </row>
    <row r="371" spans="2:10" ht="37.9" customHeight="1" x14ac:dyDescent="0.2">
      <c r="B371" s="49"/>
      <c r="C371" s="49"/>
      <c r="D371" s="50"/>
      <c r="E371" s="64"/>
      <c r="F371" s="12" t="s">
        <v>569</v>
      </c>
      <c r="G371" s="40">
        <v>10000</v>
      </c>
      <c r="H371" s="40">
        <v>9996</v>
      </c>
      <c r="I371" s="40"/>
      <c r="J371" s="40"/>
    </row>
    <row r="372" spans="2:10" ht="22.9" customHeight="1" x14ac:dyDescent="0.2">
      <c r="B372" s="49"/>
      <c r="C372" s="49"/>
      <c r="D372" s="50"/>
      <c r="E372" s="64"/>
      <c r="F372" s="12" t="s">
        <v>570</v>
      </c>
      <c r="G372" s="40"/>
      <c r="H372" s="40">
        <v>0</v>
      </c>
      <c r="I372" s="40">
        <v>25000</v>
      </c>
      <c r="J372" s="40">
        <v>25000</v>
      </c>
    </row>
    <row r="373" spans="2:10" ht="36" customHeight="1" x14ac:dyDescent="0.2">
      <c r="B373" s="49"/>
      <c r="C373" s="49"/>
      <c r="D373" s="50"/>
      <c r="E373" s="64"/>
      <c r="F373" s="12" t="s">
        <v>571</v>
      </c>
      <c r="G373" s="24"/>
      <c r="H373" s="24"/>
      <c r="I373" s="40">
        <v>7200</v>
      </c>
      <c r="J373" s="40">
        <v>7200</v>
      </c>
    </row>
    <row r="374" spans="2:10" ht="36.75" hidden="1" customHeight="1" x14ac:dyDescent="0.2">
      <c r="B374" s="49"/>
      <c r="C374" s="49"/>
      <c r="D374" s="50"/>
      <c r="E374" s="64"/>
      <c r="F374" s="12"/>
      <c r="G374" s="40"/>
      <c r="H374" s="40"/>
      <c r="I374" s="24"/>
      <c r="J374" s="24"/>
    </row>
    <row r="375" spans="2:10" ht="45.75" hidden="1" customHeight="1" x14ac:dyDescent="0.2">
      <c r="B375" s="49"/>
      <c r="C375" s="49"/>
      <c r="D375" s="50"/>
      <c r="E375" s="64"/>
      <c r="F375" s="12"/>
      <c r="G375" s="40"/>
      <c r="H375" s="40"/>
      <c r="I375" s="24"/>
      <c r="J375" s="24"/>
    </row>
    <row r="376" spans="2:10" ht="45.75" hidden="1" customHeight="1" x14ac:dyDescent="0.2">
      <c r="B376" s="49"/>
      <c r="C376" s="49"/>
      <c r="D376" s="50"/>
      <c r="E376" s="64"/>
      <c r="F376" s="12"/>
      <c r="G376" s="40"/>
      <c r="H376" s="40"/>
      <c r="I376" s="24"/>
      <c r="J376" s="24"/>
    </row>
    <row r="377" spans="2:10" ht="36.75" hidden="1" customHeight="1" x14ac:dyDescent="0.2">
      <c r="B377" s="27"/>
      <c r="C377" s="27"/>
      <c r="D377" s="27"/>
      <c r="E377" s="64"/>
      <c r="F377" s="29"/>
      <c r="G377" s="24"/>
      <c r="H377" s="24"/>
      <c r="I377" s="24"/>
      <c r="J377" s="24"/>
    </row>
    <row r="378" spans="2:10" ht="31.5" hidden="1" customHeight="1" x14ac:dyDescent="0.2">
      <c r="B378" s="27"/>
      <c r="C378" s="27"/>
      <c r="D378" s="27"/>
      <c r="E378" s="28"/>
      <c r="F378" s="12"/>
      <c r="G378" s="40"/>
      <c r="H378" s="40"/>
      <c r="I378" s="40"/>
      <c r="J378" s="40"/>
    </row>
    <row r="379" spans="2:10" ht="36" hidden="1" customHeight="1" x14ac:dyDescent="0.2">
      <c r="B379" s="27"/>
      <c r="C379" s="27"/>
      <c r="D379" s="27"/>
      <c r="E379" s="28"/>
      <c r="F379" s="12"/>
      <c r="G379" s="40"/>
      <c r="H379" s="40"/>
      <c r="I379" s="40"/>
      <c r="J379" s="40"/>
    </row>
    <row r="380" spans="2:10" ht="29.25" hidden="1" customHeight="1" x14ac:dyDescent="0.2">
      <c r="B380" s="27"/>
      <c r="C380" s="27"/>
      <c r="D380" s="27"/>
      <c r="E380" s="64"/>
      <c r="F380" s="12"/>
      <c r="G380" s="40"/>
      <c r="H380" s="40"/>
      <c r="I380" s="40"/>
      <c r="J380" s="40"/>
    </row>
    <row r="381" spans="2:10" ht="45" hidden="1" customHeight="1" x14ac:dyDescent="0.2">
      <c r="B381" s="27"/>
      <c r="C381" s="27"/>
      <c r="D381" s="27"/>
      <c r="E381" s="64"/>
      <c r="F381" s="29"/>
      <c r="G381" s="24"/>
      <c r="H381" s="24"/>
      <c r="I381" s="24"/>
      <c r="J381" s="24"/>
    </row>
    <row r="382" spans="2:10" ht="66" hidden="1" customHeight="1" x14ac:dyDescent="0.2">
      <c r="B382" s="27"/>
      <c r="C382" s="27"/>
      <c r="D382" s="27"/>
      <c r="E382" s="64"/>
      <c r="F382" s="12"/>
      <c r="G382" s="40"/>
      <c r="H382" s="40"/>
      <c r="I382" s="40"/>
      <c r="J382" s="40"/>
    </row>
    <row r="383" spans="2:10" ht="63.75" hidden="1" customHeight="1" x14ac:dyDescent="0.2">
      <c r="B383" s="27"/>
      <c r="C383" s="27"/>
      <c r="D383" s="27"/>
      <c r="E383" s="64"/>
      <c r="F383" s="12"/>
      <c r="G383" s="40"/>
      <c r="H383" s="40"/>
      <c r="I383" s="40"/>
      <c r="J383" s="40"/>
    </row>
    <row r="384" spans="2:10" ht="26.25" hidden="1" customHeight="1" x14ac:dyDescent="0.2">
      <c r="B384" s="27"/>
      <c r="C384" s="27"/>
      <c r="D384" s="27"/>
      <c r="E384" s="64"/>
      <c r="F384" s="29"/>
      <c r="G384" s="24"/>
      <c r="H384" s="24"/>
      <c r="I384" s="40"/>
      <c r="J384" s="40"/>
    </row>
    <row r="385" spans="1:10" ht="51" hidden="1" customHeight="1" x14ac:dyDescent="0.2">
      <c r="B385" s="27"/>
      <c r="C385" s="27"/>
      <c r="D385" s="27"/>
      <c r="E385" s="64"/>
      <c r="F385" s="12"/>
      <c r="G385" s="40"/>
      <c r="H385" s="40"/>
      <c r="I385" s="40"/>
      <c r="J385" s="40"/>
    </row>
    <row r="386" spans="1:10" ht="49.9" customHeight="1" x14ac:dyDescent="0.2">
      <c r="B386" s="27" t="s">
        <v>228</v>
      </c>
      <c r="C386" s="27" t="s">
        <v>229</v>
      </c>
      <c r="D386" s="27" t="s">
        <v>230</v>
      </c>
      <c r="E386" s="64" t="s">
        <v>231</v>
      </c>
      <c r="F386" s="12" t="s">
        <v>403</v>
      </c>
      <c r="G386" s="24"/>
      <c r="H386" s="24"/>
      <c r="I386" s="24">
        <f>92000+10000</f>
        <v>102000</v>
      </c>
      <c r="J386" s="24">
        <v>93911.6</v>
      </c>
    </row>
    <row r="387" spans="1:10" ht="34.9" customHeight="1" x14ac:dyDescent="0.2">
      <c r="B387" s="27" t="s">
        <v>13</v>
      </c>
      <c r="C387" s="27" t="s">
        <v>3</v>
      </c>
      <c r="D387" s="27" t="s">
        <v>4</v>
      </c>
      <c r="E387" s="64" t="s">
        <v>5</v>
      </c>
      <c r="F387" s="12" t="s">
        <v>572</v>
      </c>
      <c r="G387" s="24">
        <v>5890</v>
      </c>
      <c r="H387" s="24">
        <v>5890</v>
      </c>
      <c r="I387" s="24">
        <v>14110</v>
      </c>
      <c r="J387" s="24">
        <v>14110</v>
      </c>
    </row>
    <row r="388" spans="1:10" ht="6" hidden="1" customHeight="1" x14ac:dyDescent="0.2">
      <c r="B388" s="27"/>
      <c r="C388" s="27"/>
      <c r="D388" s="27"/>
      <c r="E388" s="64"/>
      <c r="F388" s="12"/>
      <c r="G388" s="40"/>
      <c r="H388" s="40"/>
      <c r="I388" s="40"/>
      <c r="J388" s="40"/>
    </row>
    <row r="389" spans="1:10" ht="36.6" customHeight="1" x14ac:dyDescent="0.2">
      <c r="B389" s="27"/>
      <c r="C389" s="27"/>
      <c r="D389" s="27"/>
      <c r="E389" s="64"/>
      <c r="F389" s="22" t="s">
        <v>419</v>
      </c>
      <c r="G389" s="24">
        <f>G390+G393</f>
        <v>460418</v>
      </c>
      <c r="H389" s="24">
        <f>H390+H393</f>
        <v>459046.18</v>
      </c>
      <c r="I389" s="40"/>
      <c r="J389" s="40"/>
    </row>
    <row r="390" spans="1:10" ht="34.9" customHeight="1" x14ac:dyDescent="0.2">
      <c r="B390" s="27" t="s">
        <v>414</v>
      </c>
      <c r="C390" s="27" t="s">
        <v>415</v>
      </c>
      <c r="D390" s="27" t="s">
        <v>9</v>
      </c>
      <c r="E390" s="64" t="s">
        <v>269</v>
      </c>
      <c r="F390" s="12" t="s">
        <v>416</v>
      </c>
      <c r="G390" s="24">
        <f>G391+G392</f>
        <v>428478</v>
      </c>
      <c r="H390" s="24">
        <f>H391+H392</f>
        <v>427113</v>
      </c>
      <c r="I390" s="40"/>
      <c r="J390" s="40"/>
    </row>
    <row r="391" spans="1:10" ht="37.15" customHeight="1" x14ac:dyDescent="0.2">
      <c r="B391" s="27"/>
      <c r="C391" s="27"/>
      <c r="D391" s="27"/>
      <c r="E391" s="64"/>
      <c r="F391" s="12" t="s">
        <v>417</v>
      </c>
      <c r="G391" s="40">
        <v>247846</v>
      </c>
      <c r="H391" s="40">
        <v>247845.77</v>
      </c>
      <c r="I391" s="40"/>
      <c r="J391" s="40"/>
    </row>
    <row r="392" spans="1:10" ht="42.6" customHeight="1" x14ac:dyDescent="0.2">
      <c r="B392" s="27"/>
      <c r="C392" s="27"/>
      <c r="D392" s="27"/>
      <c r="E392" s="64"/>
      <c r="F392" s="12" t="s">
        <v>418</v>
      </c>
      <c r="G392" s="40">
        <v>180632</v>
      </c>
      <c r="H392" s="40">
        <f>53781.21+3389.24+122096.78</f>
        <v>179267.22999999998</v>
      </c>
      <c r="I392" s="40"/>
      <c r="J392" s="40"/>
    </row>
    <row r="393" spans="1:10" ht="35.450000000000003" customHeight="1" x14ac:dyDescent="0.2">
      <c r="B393" s="27" t="s">
        <v>7</v>
      </c>
      <c r="C393" s="27" t="s">
        <v>8</v>
      </c>
      <c r="D393" s="27" t="s">
        <v>9</v>
      </c>
      <c r="E393" s="64" t="s">
        <v>10</v>
      </c>
      <c r="F393" s="12" t="s">
        <v>458</v>
      </c>
      <c r="G393" s="24">
        <v>31940</v>
      </c>
      <c r="H393" s="40">
        <v>31933.18</v>
      </c>
      <c r="I393" s="40"/>
      <c r="J393" s="40"/>
    </row>
    <row r="394" spans="1:10" s="77" customFormat="1" ht="30" customHeight="1" x14ac:dyDescent="0.3">
      <c r="A394" s="39"/>
      <c r="B394" s="30"/>
      <c r="C394" s="30"/>
      <c r="D394" s="30"/>
      <c r="E394" s="86" t="s">
        <v>6</v>
      </c>
      <c r="F394" s="31"/>
      <c r="G394" s="38">
        <f>G333+G321+G311+G297+G296+G295+G288+G272+G182+G338+G270+G267+G389</f>
        <v>61371130.549999997</v>
      </c>
      <c r="H394" s="38">
        <f>H333+H321+H311+H297+H296+H295+H288+H272+H182+H338+H270+H267+H389</f>
        <v>61031369.459999993</v>
      </c>
      <c r="I394" s="38">
        <f>I333+I321+I311+I297+I296+I295+I288+I272+I182+I338+I270</f>
        <v>32228535</v>
      </c>
      <c r="J394" s="38">
        <f>J333+J321+J311+J297+J296+J295+J288+J272+J182+J338+J270</f>
        <v>30977705.860000003</v>
      </c>
    </row>
    <row r="395" spans="1:10" ht="77.45" customHeight="1" x14ac:dyDescent="0.2">
      <c r="B395" s="92">
        <v>2800000</v>
      </c>
      <c r="C395" s="88"/>
      <c r="D395" s="88"/>
      <c r="E395" s="86" t="s">
        <v>188</v>
      </c>
      <c r="F395" s="1"/>
      <c r="G395" s="40"/>
      <c r="H395" s="40"/>
      <c r="I395" s="40"/>
      <c r="J395" s="40"/>
    </row>
    <row r="396" spans="1:10" ht="110.25" hidden="1" customHeight="1" x14ac:dyDescent="0.2">
      <c r="B396" s="49">
        <v>2810000</v>
      </c>
      <c r="C396" s="88"/>
      <c r="D396" s="88"/>
      <c r="E396" s="64" t="s">
        <v>189</v>
      </c>
      <c r="F396" s="8"/>
      <c r="G396" s="102"/>
      <c r="H396" s="102"/>
      <c r="I396" s="102"/>
      <c r="J396" s="102"/>
    </row>
    <row r="397" spans="1:10" ht="70.150000000000006" customHeight="1" x14ac:dyDescent="0.2">
      <c r="B397" s="27" t="s">
        <v>370</v>
      </c>
      <c r="C397" s="27" t="s">
        <v>364</v>
      </c>
      <c r="D397" s="27" t="s">
        <v>353</v>
      </c>
      <c r="E397" s="64" t="s">
        <v>374</v>
      </c>
      <c r="F397" s="10" t="s">
        <v>573</v>
      </c>
      <c r="G397" s="113">
        <v>5000</v>
      </c>
      <c r="H397" s="113">
        <v>4992</v>
      </c>
      <c r="I397" s="113"/>
      <c r="J397" s="113"/>
    </row>
    <row r="398" spans="1:10" ht="35.450000000000003" customHeight="1" x14ac:dyDescent="0.2">
      <c r="B398" s="49"/>
      <c r="C398" s="50"/>
      <c r="D398" s="50"/>
      <c r="E398" s="64"/>
      <c r="F398" s="95" t="s">
        <v>574</v>
      </c>
      <c r="G398" s="113">
        <f>G399+G401+G400</f>
        <v>220600</v>
      </c>
      <c r="H398" s="113">
        <f>H399+H401+H400</f>
        <v>220600</v>
      </c>
      <c r="I398" s="113">
        <f>I399+I401+I404</f>
        <v>0</v>
      </c>
      <c r="J398" s="113">
        <f>J399+J401+J404</f>
        <v>0</v>
      </c>
    </row>
    <row r="399" spans="1:10" ht="22.9" customHeight="1" x14ac:dyDescent="0.2">
      <c r="B399" s="49">
        <v>2817130</v>
      </c>
      <c r="C399" s="50" t="s">
        <v>198</v>
      </c>
      <c r="D399" s="50" t="s">
        <v>4</v>
      </c>
      <c r="E399" s="64" t="s">
        <v>199</v>
      </c>
      <c r="F399" s="8" t="s">
        <v>318</v>
      </c>
      <c r="G399" s="113">
        <f>10000-10000</f>
        <v>0</v>
      </c>
      <c r="H399" s="113">
        <v>0</v>
      </c>
      <c r="I399" s="113">
        <v>0</v>
      </c>
      <c r="J399" s="113">
        <v>0</v>
      </c>
    </row>
    <row r="400" spans="1:10" ht="26.45" customHeight="1" x14ac:dyDescent="0.2">
      <c r="B400" s="49"/>
      <c r="C400" s="50"/>
      <c r="D400" s="50"/>
      <c r="E400" s="64"/>
      <c r="F400" s="8" t="s">
        <v>386</v>
      </c>
      <c r="G400" s="113">
        <v>220600</v>
      </c>
      <c r="H400" s="113">
        <v>220600</v>
      </c>
      <c r="I400" s="113"/>
      <c r="J400" s="113"/>
    </row>
    <row r="401" spans="2:10" ht="25.9" customHeight="1" x14ac:dyDescent="0.2">
      <c r="B401" s="49">
        <v>2817370</v>
      </c>
      <c r="C401" s="50" t="s">
        <v>3</v>
      </c>
      <c r="D401" s="50" t="s">
        <v>4</v>
      </c>
      <c r="E401" s="123" t="s">
        <v>5</v>
      </c>
      <c r="F401" s="8" t="s">
        <v>317</v>
      </c>
      <c r="G401" s="113">
        <f>G402+G403</f>
        <v>0</v>
      </c>
      <c r="H401" s="113">
        <f>H402+H403</f>
        <v>0</v>
      </c>
      <c r="I401" s="113">
        <f>I402+I403</f>
        <v>0</v>
      </c>
      <c r="J401" s="113">
        <f>J402+J403</f>
        <v>0</v>
      </c>
    </row>
    <row r="402" spans="2:10" ht="31.15" customHeight="1" x14ac:dyDescent="0.2">
      <c r="B402" s="49"/>
      <c r="C402" s="88"/>
      <c r="D402" s="88"/>
      <c r="E402" s="124"/>
      <c r="F402" s="8" t="s">
        <v>242</v>
      </c>
      <c r="G402" s="102">
        <f>36000-36000</f>
        <v>0</v>
      </c>
      <c r="H402" s="102">
        <v>0</v>
      </c>
      <c r="I402" s="102">
        <v>0</v>
      </c>
      <c r="J402" s="102">
        <v>0</v>
      </c>
    </row>
    <row r="403" spans="2:10" ht="31.9" customHeight="1" x14ac:dyDescent="0.2">
      <c r="B403" s="49"/>
      <c r="C403" s="88"/>
      <c r="D403" s="88"/>
      <c r="E403" s="64"/>
      <c r="F403" s="8" t="s">
        <v>243</v>
      </c>
      <c r="G403" s="102">
        <v>0</v>
      </c>
      <c r="H403" s="102">
        <v>0</v>
      </c>
      <c r="I403" s="102">
        <f>264000-264000</f>
        <v>0</v>
      </c>
      <c r="J403" s="102">
        <v>0</v>
      </c>
    </row>
    <row r="404" spans="2:10" ht="13.9" hidden="1" customHeight="1" x14ac:dyDescent="0.2">
      <c r="B404" s="49">
        <v>2817691</v>
      </c>
      <c r="C404" s="50" t="s">
        <v>239</v>
      </c>
      <c r="D404" s="50" t="s">
        <v>4</v>
      </c>
      <c r="E404" s="64" t="s">
        <v>240</v>
      </c>
      <c r="F404" s="8" t="s">
        <v>241</v>
      </c>
      <c r="G404" s="102"/>
      <c r="H404" s="102"/>
      <c r="I404" s="113"/>
      <c r="J404" s="113"/>
    </row>
    <row r="405" spans="2:10" ht="48" customHeight="1" x14ac:dyDescent="0.2">
      <c r="B405" s="49">
        <v>2818340</v>
      </c>
      <c r="C405" s="50" t="s">
        <v>27</v>
      </c>
      <c r="D405" s="50" t="s">
        <v>28</v>
      </c>
      <c r="E405" s="64" t="s">
        <v>29</v>
      </c>
      <c r="F405" s="23" t="s">
        <v>185</v>
      </c>
      <c r="G405" s="113">
        <f>G406</f>
        <v>0</v>
      </c>
      <c r="H405" s="113">
        <v>0</v>
      </c>
      <c r="I405" s="113">
        <f>I406+I411+I412+I413</f>
        <v>301000</v>
      </c>
      <c r="J405" s="113">
        <f>J406+J411+J412+J413</f>
        <v>290108.71999999997</v>
      </c>
    </row>
    <row r="406" spans="2:10" ht="69.599999999999994" customHeight="1" x14ac:dyDescent="0.2">
      <c r="B406" s="49"/>
      <c r="C406" s="50"/>
      <c r="D406" s="50"/>
      <c r="E406" s="64"/>
      <c r="F406" s="8" t="s">
        <v>575</v>
      </c>
      <c r="G406" s="102"/>
      <c r="H406" s="102"/>
      <c r="I406" s="102">
        <v>30000</v>
      </c>
      <c r="J406" s="102">
        <v>19260</v>
      </c>
    </row>
    <row r="407" spans="2:10" ht="30" hidden="1" customHeight="1" x14ac:dyDescent="0.2">
      <c r="B407" s="49"/>
      <c r="C407" s="50"/>
      <c r="D407" s="50"/>
      <c r="E407" s="64"/>
      <c r="F407" s="8" t="s">
        <v>278</v>
      </c>
      <c r="G407" s="102"/>
      <c r="H407" s="102"/>
      <c r="I407" s="102"/>
      <c r="J407" s="102"/>
    </row>
    <row r="408" spans="2:10" ht="30" hidden="1" customHeight="1" x14ac:dyDescent="0.2">
      <c r="B408" s="49"/>
      <c r="C408" s="50"/>
      <c r="D408" s="50"/>
      <c r="E408" s="64"/>
      <c r="F408" s="8" t="s">
        <v>238</v>
      </c>
      <c r="G408" s="102"/>
      <c r="H408" s="102"/>
      <c r="I408" s="102"/>
      <c r="J408" s="102"/>
    </row>
    <row r="409" spans="2:10" ht="54" hidden="1" customHeight="1" x14ac:dyDescent="0.2">
      <c r="B409" s="49"/>
      <c r="C409" s="50"/>
      <c r="D409" s="50"/>
      <c r="E409" s="64"/>
      <c r="F409" s="8" t="s">
        <v>237</v>
      </c>
      <c r="G409" s="102"/>
      <c r="H409" s="102"/>
      <c r="I409" s="102"/>
      <c r="J409" s="102"/>
    </row>
    <row r="410" spans="2:10" ht="47.25" hidden="1" customHeight="1" x14ac:dyDescent="0.2">
      <c r="B410" s="49"/>
      <c r="C410" s="50"/>
      <c r="D410" s="50"/>
      <c r="E410" s="64"/>
      <c r="F410" s="8" t="s">
        <v>279</v>
      </c>
      <c r="G410" s="102"/>
      <c r="H410" s="102"/>
      <c r="I410" s="102"/>
      <c r="J410" s="102"/>
    </row>
    <row r="411" spans="2:10" ht="21.6" customHeight="1" x14ac:dyDescent="0.2">
      <c r="B411" s="49"/>
      <c r="C411" s="50"/>
      <c r="D411" s="50"/>
      <c r="E411" s="64"/>
      <c r="F411" s="8" t="s">
        <v>576</v>
      </c>
      <c r="G411" s="102"/>
      <c r="H411" s="102"/>
      <c r="I411" s="102">
        <v>40000</v>
      </c>
      <c r="J411" s="102">
        <v>39892.07</v>
      </c>
    </row>
    <row r="412" spans="2:10" ht="22.9" customHeight="1" x14ac:dyDescent="0.2">
      <c r="B412" s="49"/>
      <c r="C412" s="50"/>
      <c r="D412" s="50"/>
      <c r="E412" s="64"/>
      <c r="F412" s="8" t="s">
        <v>577</v>
      </c>
      <c r="G412" s="102"/>
      <c r="H412" s="102"/>
      <c r="I412" s="102">
        <f>6000-6000</f>
        <v>0</v>
      </c>
      <c r="J412" s="102">
        <v>0</v>
      </c>
    </row>
    <row r="413" spans="2:10" ht="34.9" customHeight="1" x14ac:dyDescent="0.2">
      <c r="B413" s="49"/>
      <c r="C413" s="50"/>
      <c r="D413" s="50"/>
      <c r="E413" s="64"/>
      <c r="F413" s="8" t="s">
        <v>578</v>
      </c>
      <c r="G413" s="102"/>
      <c r="H413" s="102"/>
      <c r="I413" s="102">
        <f>150000-40000+174000-53000</f>
        <v>231000</v>
      </c>
      <c r="J413" s="102">
        <v>230956.65</v>
      </c>
    </row>
    <row r="414" spans="2:10" ht="18.600000000000001" customHeight="1" x14ac:dyDescent="0.2">
      <c r="B414" s="49"/>
      <c r="C414" s="88"/>
      <c r="D414" s="88"/>
      <c r="E414" s="96" t="s">
        <v>6</v>
      </c>
      <c r="F414" s="8"/>
      <c r="G414" s="113">
        <f>G405+G398+G397</f>
        <v>225600</v>
      </c>
      <c r="H414" s="113">
        <f>H405+H398+H397</f>
        <v>225592</v>
      </c>
      <c r="I414" s="113">
        <f>I405+I398+I397</f>
        <v>301000</v>
      </c>
      <c r="J414" s="113">
        <f>J405+J398+J397</f>
        <v>290108.71999999997</v>
      </c>
    </row>
    <row r="415" spans="2:10" ht="88.15" customHeight="1" x14ac:dyDescent="0.2">
      <c r="B415" s="97" t="s">
        <v>163</v>
      </c>
      <c r="C415" s="98"/>
      <c r="D415" s="98"/>
      <c r="E415" s="99" t="s">
        <v>164</v>
      </c>
      <c r="F415" s="8"/>
      <c r="G415" s="113"/>
      <c r="H415" s="113"/>
      <c r="I415" s="113"/>
      <c r="J415" s="113"/>
    </row>
    <row r="416" spans="2:10" ht="138" hidden="1" customHeight="1" x14ac:dyDescent="0.2">
      <c r="B416" s="74" t="s">
        <v>165</v>
      </c>
      <c r="C416" s="98"/>
      <c r="D416" s="98"/>
      <c r="E416" s="100" t="s">
        <v>164</v>
      </c>
      <c r="F416" s="8"/>
      <c r="G416" s="113"/>
      <c r="H416" s="113"/>
      <c r="I416" s="113"/>
      <c r="J416" s="113"/>
    </row>
    <row r="417" spans="2:10" ht="116.25" hidden="1" customHeight="1" x14ac:dyDescent="0.2">
      <c r="B417" s="49"/>
      <c r="C417" s="88"/>
      <c r="D417" s="88"/>
      <c r="E417" s="96"/>
      <c r="F417" s="56" t="s">
        <v>166</v>
      </c>
      <c r="G417" s="113">
        <f>G418+G419</f>
        <v>0</v>
      </c>
      <c r="H417" s="113"/>
      <c r="I417" s="113"/>
      <c r="J417" s="113">
        <f>J418+J419</f>
        <v>0</v>
      </c>
    </row>
    <row r="418" spans="2:10" ht="61.5" hidden="1" customHeight="1" x14ac:dyDescent="0.25">
      <c r="B418" s="27" t="s">
        <v>167</v>
      </c>
      <c r="C418" s="27" t="s">
        <v>3</v>
      </c>
      <c r="D418" s="27" t="s">
        <v>4</v>
      </c>
      <c r="E418" s="64" t="s">
        <v>5</v>
      </c>
      <c r="F418" s="101" t="s">
        <v>168</v>
      </c>
      <c r="G418" s="102">
        <v>0</v>
      </c>
      <c r="H418" s="102"/>
      <c r="I418" s="102"/>
      <c r="J418" s="102"/>
    </row>
    <row r="419" spans="2:10" ht="47.25" hidden="1" customHeight="1" x14ac:dyDescent="0.25">
      <c r="B419" s="27" t="s">
        <v>169</v>
      </c>
      <c r="C419" s="27" t="s">
        <v>170</v>
      </c>
      <c r="D419" s="27" t="s">
        <v>50</v>
      </c>
      <c r="E419" s="64" t="s">
        <v>171</v>
      </c>
      <c r="F419" s="57"/>
      <c r="G419" s="102"/>
      <c r="H419" s="102"/>
      <c r="I419" s="102"/>
      <c r="J419" s="102">
        <f>J420+J421</f>
        <v>0</v>
      </c>
    </row>
    <row r="420" spans="2:10" ht="55.5" hidden="1" customHeight="1" x14ac:dyDescent="0.2">
      <c r="B420" s="49"/>
      <c r="C420" s="88"/>
      <c r="D420" s="88"/>
      <c r="E420" s="96"/>
      <c r="F420" s="8" t="s">
        <v>172</v>
      </c>
      <c r="G420" s="102"/>
      <c r="H420" s="102"/>
      <c r="I420" s="113"/>
      <c r="J420" s="113"/>
    </row>
    <row r="421" spans="2:10" ht="37.5" hidden="1" customHeight="1" x14ac:dyDescent="0.2">
      <c r="B421" s="49"/>
      <c r="C421" s="88"/>
      <c r="D421" s="88"/>
      <c r="E421" s="96"/>
      <c r="F421" s="8" t="s">
        <v>173</v>
      </c>
      <c r="G421" s="102"/>
      <c r="H421" s="102"/>
      <c r="I421" s="113"/>
      <c r="J421" s="113"/>
    </row>
    <row r="422" spans="2:10" ht="64.150000000000006" customHeight="1" x14ac:dyDescent="0.2">
      <c r="B422" s="49"/>
      <c r="C422" s="50"/>
      <c r="D422" s="88"/>
      <c r="E422" s="64"/>
      <c r="F422" s="56" t="s">
        <v>579</v>
      </c>
      <c r="G422" s="113">
        <f>G423+G424+G430</f>
        <v>666515</v>
      </c>
      <c r="H422" s="113">
        <f>H423+H424+H430</f>
        <v>661921.21</v>
      </c>
      <c r="I422" s="113">
        <f>I423+I424+I430</f>
        <v>560000</v>
      </c>
      <c r="J422" s="113">
        <f>J423+J424+J430</f>
        <v>489551.24</v>
      </c>
    </row>
    <row r="423" spans="2:10" ht="47.45" customHeight="1" x14ac:dyDescent="0.2">
      <c r="B423" s="49">
        <v>2917370</v>
      </c>
      <c r="C423" s="50" t="s">
        <v>3</v>
      </c>
      <c r="D423" s="50" t="s">
        <v>4</v>
      </c>
      <c r="E423" s="64" t="s">
        <v>5</v>
      </c>
      <c r="F423" s="8" t="s">
        <v>320</v>
      </c>
      <c r="G423" s="102">
        <v>0</v>
      </c>
      <c r="H423" s="113"/>
      <c r="I423" s="102">
        <v>560000</v>
      </c>
      <c r="J423" s="102">
        <v>489551.24</v>
      </c>
    </row>
    <row r="424" spans="2:10" ht="30.6" customHeight="1" x14ac:dyDescent="0.2">
      <c r="B424" s="27" t="s">
        <v>169</v>
      </c>
      <c r="C424" s="27" t="s">
        <v>170</v>
      </c>
      <c r="D424" s="27" t="s">
        <v>50</v>
      </c>
      <c r="E424" s="64" t="s">
        <v>171</v>
      </c>
      <c r="F424" s="8" t="s">
        <v>216</v>
      </c>
      <c r="G424" s="113">
        <f>G425+G426+G427</f>
        <v>503515</v>
      </c>
      <c r="H424" s="113">
        <f>H425+H426+H427</f>
        <v>498921.21</v>
      </c>
      <c r="I424" s="113">
        <f>I425+I426+I427</f>
        <v>0</v>
      </c>
      <c r="J424" s="113">
        <f>J425+J426+J427</f>
        <v>0</v>
      </c>
    </row>
    <row r="425" spans="2:10" ht="37.9" customHeight="1" x14ac:dyDescent="0.2">
      <c r="B425" s="27"/>
      <c r="C425" s="27"/>
      <c r="D425" s="27"/>
      <c r="E425" s="64"/>
      <c r="F425" s="8" t="s">
        <v>172</v>
      </c>
      <c r="G425" s="102">
        <v>457715</v>
      </c>
      <c r="H425" s="102">
        <v>457521.21</v>
      </c>
      <c r="I425" s="113"/>
      <c r="J425" s="113"/>
    </row>
    <row r="426" spans="2:10" ht="22.15" customHeight="1" x14ac:dyDescent="0.2">
      <c r="B426" s="27"/>
      <c r="C426" s="27"/>
      <c r="D426" s="27"/>
      <c r="E426" s="64"/>
      <c r="F426" s="8" t="s">
        <v>217</v>
      </c>
      <c r="G426" s="102">
        <v>44000</v>
      </c>
      <c r="H426" s="102">
        <v>40000</v>
      </c>
      <c r="I426" s="113"/>
      <c r="J426" s="113"/>
    </row>
    <row r="427" spans="2:10" ht="21.6" customHeight="1" x14ac:dyDescent="0.2">
      <c r="B427" s="27"/>
      <c r="C427" s="27"/>
      <c r="D427" s="27"/>
      <c r="E427" s="64"/>
      <c r="F427" s="8" t="s">
        <v>173</v>
      </c>
      <c r="G427" s="102">
        <v>1800</v>
      </c>
      <c r="H427" s="102">
        <v>1400</v>
      </c>
      <c r="I427" s="113"/>
      <c r="J427" s="113"/>
    </row>
    <row r="428" spans="2:10" ht="26.25" hidden="1" customHeight="1" x14ac:dyDescent="0.2">
      <c r="B428" s="27"/>
      <c r="C428" s="27"/>
      <c r="D428" s="27"/>
      <c r="E428" s="64"/>
      <c r="F428" s="8" t="s">
        <v>295</v>
      </c>
      <c r="G428" s="102"/>
      <c r="H428" s="102"/>
      <c r="I428" s="102"/>
      <c r="J428" s="102"/>
    </row>
    <row r="429" spans="2:10" ht="117" hidden="1" customHeight="1" x14ac:dyDescent="0.2">
      <c r="B429" s="49" t="s">
        <v>259</v>
      </c>
      <c r="C429" s="50" t="s">
        <v>260</v>
      </c>
      <c r="D429" s="50" t="s">
        <v>39</v>
      </c>
      <c r="E429" s="64" t="s">
        <v>261</v>
      </c>
      <c r="F429" s="8" t="s">
        <v>276</v>
      </c>
      <c r="G429" s="102"/>
      <c r="H429" s="102"/>
      <c r="I429" s="113"/>
      <c r="J429" s="113"/>
    </row>
    <row r="430" spans="2:10" ht="32.450000000000003" customHeight="1" x14ac:dyDescent="0.2">
      <c r="B430" s="27" t="s">
        <v>259</v>
      </c>
      <c r="C430" s="27" t="s">
        <v>260</v>
      </c>
      <c r="D430" s="27" t="s">
        <v>39</v>
      </c>
      <c r="E430" s="64"/>
      <c r="F430" s="8" t="s">
        <v>476</v>
      </c>
      <c r="G430" s="113">
        <v>163000</v>
      </c>
      <c r="H430" s="113">
        <v>163000</v>
      </c>
      <c r="I430" s="113"/>
      <c r="J430" s="102"/>
    </row>
    <row r="431" spans="2:10" ht="46.9" customHeight="1" x14ac:dyDescent="0.2">
      <c r="B431" s="49"/>
      <c r="C431" s="88"/>
      <c r="D431" s="88"/>
      <c r="E431" s="96"/>
      <c r="F431" s="23" t="s">
        <v>581</v>
      </c>
      <c r="G431" s="113">
        <f>G433+G435+G442</f>
        <v>1062549</v>
      </c>
      <c r="H431" s="113">
        <f>H433+H435+H442</f>
        <v>1048479.5800000001</v>
      </c>
      <c r="I431" s="113">
        <f>I433+I435+I442</f>
        <v>166933</v>
      </c>
      <c r="J431" s="113">
        <f>J433+J435+J442</f>
        <v>166824.72</v>
      </c>
    </row>
    <row r="432" spans="2:10" ht="117" hidden="1" customHeight="1" x14ac:dyDescent="0.2">
      <c r="B432" s="49">
        <v>2919800</v>
      </c>
      <c r="C432" s="88" t="s">
        <v>260</v>
      </c>
      <c r="D432" s="88" t="s">
        <v>39</v>
      </c>
      <c r="E432" s="64" t="s">
        <v>261</v>
      </c>
      <c r="F432" s="8"/>
      <c r="G432" s="102"/>
      <c r="H432" s="102"/>
      <c r="I432" s="102"/>
      <c r="J432" s="102"/>
    </row>
    <row r="433" spans="1:10" ht="28.9" customHeight="1" x14ac:dyDescent="0.2">
      <c r="B433" s="49">
        <v>2910160</v>
      </c>
      <c r="C433" s="88" t="s">
        <v>364</v>
      </c>
      <c r="D433" s="88" t="s">
        <v>353</v>
      </c>
      <c r="E433" s="64" t="s">
        <v>371</v>
      </c>
      <c r="F433" s="8" t="s">
        <v>372</v>
      </c>
      <c r="G433" s="102">
        <v>14000</v>
      </c>
      <c r="H433" s="102">
        <v>14000</v>
      </c>
      <c r="I433" s="102"/>
      <c r="J433" s="102"/>
    </row>
    <row r="434" spans="1:10" ht="0.75" hidden="1" customHeight="1" x14ac:dyDescent="0.2">
      <c r="B434" s="49"/>
      <c r="C434" s="88"/>
      <c r="D434" s="88"/>
      <c r="E434" s="64"/>
      <c r="F434" s="8"/>
      <c r="G434" s="102"/>
      <c r="H434" s="102"/>
      <c r="I434" s="102"/>
      <c r="J434" s="102"/>
    </row>
    <row r="435" spans="1:10" ht="31.15" customHeight="1" x14ac:dyDescent="0.2">
      <c r="B435" s="27" t="s">
        <v>174</v>
      </c>
      <c r="C435" s="27" t="s">
        <v>175</v>
      </c>
      <c r="D435" s="27" t="s">
        <v>176</v>
      </c>
      <c r="E435" s="123" t="s">
        <v>177</v>
      </c>
      <c r="F435" s="8" t="s">
        <v>11</v>
      </c>
      <c r="G435" s="102">
        <f>G436+G438+G439+G440+G441</f>
        <v>725209</v>
      </c>
      <c r="H435" s="102">
        <f>H436+H438+H439+H440+H441</f>
        <v>723040.08000000007</v>
      </c>
      <c r="I435" s="102">
        <f>I436+I438+I439+I440+I441</f>
        <v>166933</v>
      </c>
      <c r="J435" s="102">
        <f>J436+J438+J439+J440+J441</f>
        <v>166824.72</v>
      </c>
    </row>
    <row r="436" spans="1:10" ht="34.15" customHeight="1" x14ac:dyDescent="0.25">
      <c r="B436" s="27"/>
      <c r="C436" s="27"/>
      <c r="D436" s="27"/>
      <c r="E436" s="124"/>
      <c r="F436" s="9" t="s">
        <v>377</v>
      </c>
      <c r="G436" s="102">
        <v>151184</v>
      </c>
      <c r="H436" s="102">
        <v>150876.78</v>
      </c>
      <c r="I436" s="102"/>
      <c r="J436" s="102"/>
    </row>
    <row r="437" spans="1:10" ht="81" hidden="1" customHeight="1" x14ac:dyDescent="0.25">
      <c r="B437" s="27"/>
      <c r="C437" s="27"/>
      <c r="D437" s="27"/>
      <c r="E437" s="64"/>
      <c r="F437" s="9"/>
      <c r="G437" s="102"/>
      <c r="H437" s="102"/>
      <c r="I437" s="102"/>
      <c r="J437" s="102"/>
    </row>
    <row r="438" spans="1:10" ht="34.15" customHeight="1" x14ac:dyDescent="0.25">
      <c r="B438" s="27"/>
      <c r="C438" s="27"/>
      <c r="D438" s="27"/>
      <c r="E438" s="64"/>
      <c r="F438" s="9" t="s">
        <v>392</v>
      </c>
      <c r="G438" s="102">
        <v>67271</v>
      </c>
      <c r="H438" s="102">
        <v>67232.289999999994</v>
      </c>
      <c r="I438" s="102">
        <v>46945</v>
      </c>
      <c r="J438" s="102">
        <v>46944.72</v>
      </c>
    </row>
    <row r="439" spans="1:10" ht="67.900000000000006" customHeight="1" x14ac:dyDescent="0.25">
      <c r="B439" s="27"/>
      <c r="C439" s="27"/>
      <c r="D439" s="27"/>
      <c r="E439" s="64"/>
      <c r="F439" s="9" t="s">
        <v>380</v>
      </c>
      <c r="G439" s="102">
        <v>406754</v>
      </c>
      <c r="H439" s="102">
        <v>404931.01</v>
      </c>
      <c r="I439" s="102"/>
      <c r="J439" s="102"/>
    </row>
    <row r="440" spans="1:10" ht="45.6" customHeight="1" x14ac:dyDescent="0.25">
      <c r="B440" s="27"/>
      <c r="C440" s="27"/>
      <c r="D440" s="27"/>
      <c r="E440" s="64"/>
      <c r="F440" s="9" t="s">
        <v>381</v>
      </c>
      <c r="G440" s="102">
        <f>50000+50000</f>
        <v>100000</v>
      </c>
      <c r="H440" s="102">
        <v>100000</v>
      </c>
      <c r="I440" s="102"/>
      <c r="J440" s="102"/>
    </row>
    <row r="441" spans="1:10" ht="31.15" customHeight="1" x14ac:dyDescent="0.25">
      <c r="B441" s="27"/>
      <c r="C441" s="27"/>
      <c r="D441" s="27"/>
      <c r="E441" s="64"/>
      <c r="F441" s="9" t="s">
        <v>375</v>
      </c>
      <c r="G441" s="102"/>
      <c r="H441" s="102"/>
      <c r="I441" s="102">
        <v>119988</v>
      </c>
      <c r="J441" s="102">
        <v>119880</v>
      </c>
    </row>
    <row r="442" spans="1:10" ht="80.45" customHeight="1" x14ac:dyDescent="0.25">
      <c r="B442" s="27" t="s">
        <v>259</v>
      </c>
      <c r="C442" s="27" t="s">
        <v>260</v>
      </c>
      <c r="D442" s="27" t="s">
        <v>39</v>
      </c>
      <c r="E442" s="64" t="s">
        <v>261</v>
      </c>
      <c r="F442" s="9" t="s">
        <v>457</v>
      </c>
      <c r="G442" s="102">
        <v>323340</v>
      </c>
      <c r="H442" s="102">
        <v>311439.5</v>
      </c>
      <c r="I442" s="102"/>
      <c r="J442" s="102"/>
    </row>
    <row r="443" spans="1:10" s="77" customFormat="1" ht="26.45" customHeight="1" x14ac:dyDescent="0.3">
      <c r="A443" s="39"/>
      <c r="B443" s="103"/>
      <c r="C443" s="103"/>
      <c r="D443" s="103"/>
      <c r="E443" s="86" t="s">
        <v>6</v>
      </c>
      <c r="F443" s="104"/>
      <c r="G443" s="114">
        <f>G431+G422</f>
        <v>1729064</v>
      </c>
      <c r="H443" s="114">
        <f>H431+H422</f>
        <v>1710400.79</v>
      </c>
      <c r="I443" s="114">
        <f>I431+I422</f>
        <v>726933</v>
      </c>
      <c r="J443" s="114">
        <f>J431+J422</f>
        <v>656375.96</v>
      </c>
    </row>
    <row r="444" spans="1:10" ht="55.9" customHeight="1" x14ac:dyDescent="0.25">
      <c r="B444" s="27" t="s">
        <v>211</v>
      </c>
      <c r="C444" s="73"/>
      <c r="D444" s="73"/>
      <c r="E444" s="105" t="s">
        <v>212</v>
      </c>
      <c r="F444" s="9"/>
      <c r="G444" s="102"/>
      <c r="H444" s="102"/>
      <c r="I444" s="113"/>
      <c r="J444" s="113"/>
    </row>
    <row r="445" spans="1:10" ht="55.5" hidden="1" customHeight="1" x14ac:dyDescent="0.25">
      <c r="B445" s="27" t="s">
        <v>213</v>
      </c>
      <c r="C445" s="27"/>
      <c r="D445" s="27"/>
      <c r="E445" s="62" t="s">
        <v>214</v>
      </c>
      <c r="F445" s="9"/>
      <c r="G445" s="102"/>
      <c r="H445" s="102"/>
      <c r="I445" s="113"/>
      <c r="J445" s="113"/>
    </row>
    <row r="446" spans="1:10" ht="52.15" customHeight="1" x14ac:dyDescent="0.2">
      <c r="B446" s="27" t="s">
        <v>373</v>
      </c>
      <c r="C446" s="27" t="s">
        <v>364</v>
      </c>
      <c r="D446" s="27" t="s">
        <v>353</v>
      </c>
      <c r="E446" s="62" t="s">
        <v>371</v>
      </c>
      <c r="F446" s="10" t="s">
        <v>573</v>
      </c>
      <c r="G446" s="113">
        <v>8720</v>
      </c>
      <c r="H446" s="113">
        <v>4860</v>
      </c>
      <c r="I446" s="113"/>
      <c r="J446" s="113"/>
    </row>
    <row r="447" spans="1:10" ht="12" hidden="1" customHeight="1" x14ac:dyDescent="0.25">
      <c r="B447" s="27"/>
      <c r="C447" s="27"/>
      <c r="D447" s="27"/>
      <c r="E447" s="25"/>
      <c r="F447" s="58"/>
      <c r="G447" s="113"/>
      <c r="H447" s="113"/>
      <c r="I447" s="113"/>
      <c r="J447" s="113"/>
    </row>
    <row r="448" spans="1:10" s="75" customFormat="1" ht="40.9" customHeight="1" x14ac:dyDescent="0.3">
      <c r="A448" s="78"/>
      <c r="B448" s="106"/>
      <c r="C448" s="107"/>
      <c r="D448" s="107"/>
      <c r="E448" s="104" t="s">
        <v>6</v>
      </c>
      <c r="F448" s="23"/>
      <c r="G448" s="114">
        <f>G447+G446</f>
        <v>8720</v>
      </c>
      <c r="H448" s="114">
        <f>H447+H446</f>
        <v>4860</v>
      </c>
      <c r="I448" s="114">
        <f>I447+I446</f>
        <v>0</v>
      </c>
      <c r="J448" s="114">
        <f>J447+J446</f>
        <v>0</v>
      </c>
    </row>
    <row r="449" spans="1:18" s="75" customFormat="1" ht="51" customHeight="1" x14ac:dyDescent="0.3">
      <c r="A449" s="78"/>
      <c r="B449" s="31" t="s">
        <v>1</v>
      </c>
      <c r="C449" s="31" t="s">
        <v>1</v>
      </c>
      <c r="D449" s="31" t="s">
        <v>1</v>
      </c>
      <c r="E449" s="21" t="s">
        <v>2</v>
      </c>
      <c r="F449" s="31" t="s">
        <v>1</v>
      </c>
      <c r="G449" s="38">
        <f>G448+G414+G394+G179+G125+G51+G29+G443+G143</f>
        <v>107586080.45</v>
      </c>
      <c r="H449" s="38">
        <f>H448+H414+H394+H179+H125+H51+H29+H443+H143</f>
        <v>105265671.58</v>
      </c>
      <c r="I449" s="38">
        <f>I448+I414+I394+I179+I125+I51+I29+I443+I143</f>
        <v>42589657</v>
      </c>
      <c r="J449" s="38">
        <f>J448+J414+J394+J179+J125+J51+J29+J443+J143</f>
        <v>41171301.700000003</v>
      </c>
      <c r="K449" s="116">
        <f>H449+J449</f>
        <v>146436973.28</v>
      </c>
    </row>
    <row r="450" spans="1:18" ht="23.25" customHeight="1" x14ac:dyDescent="0.2">
      <c r="B450" s="130"/>
      <c r="C450" s="130"/>
      <c r="D450" s="130"/>
      <c r="E450" s="130"/>
      <c r="F450" s="130"/>
      <c r="G450" s="130"/>
      <c r="H450" s="130"/>
      <c r="I450" s="130"/>
      <c r="J450" s="130"/>
    </row>
    <row r="451" spans="1:18" s="110" customFormat="1" ht="70.150000000000006" customHeight="1" x14ac:dyDescent="0.4">
      <c r="A451" s="4"/>
      <c r="B451" s="117"/>
      <c r="C451" s="117"/>
      <c r="D451" s="117"/>
      <c r="E451" s="125" t="s">
        <v>582</v>
      </c>
      <c r="F451" s="125"/>
      <c r="G451" s="125"/>
      <c r="H451" s="125"/>
      <c r="I451" s="118" t="s">
        <v>583</v>
      </c>
      <c r="J451" s="117"/>
      <c r="K451" s="108"/>
      <c r="L451" s="108"/>
      <c r="M451" s="108"/>
      <c r="N451" s="108"/>
      <c r="O451" s="108"/>
      <c r="P451" s="108"/>
      <c r="Q451" s="108"/>
      <c r="R451" s="109"/>
    </row>
    <row r="452" spans="1:18" ht="22.5" x14ac:dyDescent="0.2">
      <c r="I452" s="115"/>
      <c r="J452" s="115"/>
    </row>
    <row r="454" spans="1:18" x14ac:dyDescent="0.2">
      <c r="C454" s="5" t="s">
        <v>580</v>
      </c>
    </row>
    <row r="571" spans="2:176" s="2" customFormat="1" x14ac:dyDescent="0.2">
      <c r="B571" s="5"/>
      <c r="C571" s="5"/>
      <c r="D571" s="5"/>
      <c r="F571" s="35" t="e">
        <f>F226+F304+F308+F312+F45</f>
        <v>#VALUE!</v>
      </c>
      <c r="G571" s="5"/>
      <c r="H571" s="5"/>
      <c r="I571" s="5"/>
      <c r="J571" s="5"/>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c r="ES571" s="3"/>
      <c r="ET571" s="3"/>
      <c r="EU571" s="3"/>
      <c r="EV571" s="3"/>
      <c r="EW571" s="3"/>
      <c r="EX571" s="3"/>
      <c r="EY571" s="3"/>
      <c r="EZ571" s="3"/>
      <c r="FA571" s="3"/>
      <c r="FB571" s="3"/>
      <c r="FC571" s="3"/>
      <c r="FD571" s="3"/>
      <c r="FE571" s="3"/>
      <c r="FF571" s="3"/>
      <c r="FG571" s="3"/>
      <c r="FH571" s="3"/>
      <c r="FI571" s="3"/>
      <c r="FJ571" s="3"/>
      <c r="FK571" s="3"/>
      <c r="FL571" s="3"/>
      <c r="FM571" s="3"/>
      <c r="FN571" s="3"/>
      <c r="FO571" s="3"/>
      <c r="FP571" s="3"/>
      <c r="FQ571" s="3"/>
      <c r="FR571" s="3"/>
      <c r="FS571" s="3"/>
      <c r="FT571" s="3"/>
    </row>
  </sheetData>
  <mergeCells count="14">
    <mergeCell ref="E435:E436"/>
    <mergeCell ref="E401:E402"/>
    <mergeCell ref="E451:H451"/>
    <mergeCell ref="F8:F9"/>
    <mergeCell ref="G8:H8"/>
    <mergeCell ref="B7:J7"/>
    <mergeCell ref="I8:J8"/>
    <mergeCell ref="B450:J450"/>
    <mergeCell ref="B5:J5"/>
    <mergeCell ref="B6:J6"/>
    <mergeCell ref="B8:B9"/>
    <mergeCell ref="C8:C9"/>
    <mergeCell ref="D8:D9"/>
    <mergeCell ref="E8:E9"/>
  </mergeCells>
  <printOptions horizontalCentered="1"/>
  <pageMargins left="0.39370078740157483" right="0.39370078740157483" top="1.5748031496062993" bottom="0.39370078740157483" header="0.31496062992125984" footer="0.11811023622047245"/>
  <pageSetup paperSize="9" scale="60" fitToHeight="22" orientation="landscape" verticalDpi="0" r:id="rId1"/>
  <headerFooter differentFirst="1">
    <oddFooter>&amp;C&amp;P</oddFooter>
  </headerFooter>
  <rowBreaks count="2" manualBreakCount="2">
    <brk id="370" min="1" max="9" man="1"/>
    <brk id="414" min="1"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BEBD2C-AAD3-4033-A0A5-D8803A4C0CB0}">
  <ds:schemaRefs>
    <ds:schemaRef ds:uri="http://schemas.microsoft.com/office/2006/documentManagement/types"/>
    <ds:schemaRef ds:uri="http://purl.org/dc/dcmitype/"/>
    <ds:schemaRef ds:uri="http://schemas.openxmlformats.org/package/2006/metadata/core-properties"/>
    <ds:schemaRef ds:uri="http://purl.org/dc/terms/"/>
    <ds:schemaRef ds:uri="http://schemas.microsoft.com/office/2006/metadata/properties"/>
    <ds:schemaRef ds:uri="http://www.w3.org/XML/1998/namespace"/>
    <ds:schemaRef ds:uri="http://schemas.microsoft.com/office/infopath/2007/PartnerControls"/>
    <ds:schemaRef ds:uri="acedc1b3-a6a6-4744-bb8f-c9b717f8a9c9"/>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3 додаток</vt:lpstr>
      <vt:lpstr>'3 додаток'!Область_печати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Admin</cp:lastModifiedBy>
  <cp:lastPrinted>2021-02-12T11:32:52Z</cp:lastPrinted>
  <dcterms:created xsi:type="dcterms:W3CDTF">2014-01-17T10:52:16Z</dcterms:created>
  <dcterms:modified xsi:type="dcterms:W3CDTF">2021-03-23T14:49:00Z</dcterms:modified>
</cp:coreProperties>
</file>